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W:\CRANE Project\Annual Reports\Dec-23-Annual Report-Analyses\"/>
    </mc:Choice>
  </mc:AlternateContent>
  <xr:revisionPtr revIDLastSave="0" documentId="13_ncr:1_{968444C3-A1B9-468C-99D5-90357EE1E3A8}" xr6:coauthVersionLast="47" xr6:coauthVersionMax="47" xr10:uidLastSave="{00000000-0000-0000-0000-000000000000}"/>
  <bookViews>
    <workbookView xWindow="-120" yWindow="-120" windowWidth="29040" windowHeight="15840" tabRatio="944" xr2:uid="{00000000-000D-0000-FFFF-FFFF00000000}"/>
  </bookViews>
  <sheets>
    <sheet name="TOC" sheetId="34" r:id="rId1"/>
    <sheet name="CRANE Project Team" sheetId="36" r:id="rId2"/>
    <sheet name="Cleft Services" sheetId="39" r:id="rId3"/>
    <sheet name="Indicators" sheetId="38" r:id="rId4"/>
    <sheet name="Registrations" sheetId="46" r:id="rId5"/>
    <sheet name="Patient characteristics" sheetId="47" r:id="rId6"/>
    <sheet name="Gestation" sheetId="53" r:id="rId7"/>
    <sheet name="Birth weight" sheetId="54" r:id="rId8"/>
    <sheet name="Diagnosis  times" sheetId="44" r:id="rId9"/>
    <sheet name="Diagnosis times CPO" sheetId="45" r:id="rId10"/>
    <sheet name="Referral" sheetId="58" r:id="rId11"/>
    <sheet name="Contact" sheetId="59" r:id="rId12"/>
    <sheet name="Alerts &amp; outliers" sheetId="28" r:id="rId13"/>
    <sheet name=" Consent" sheetId="16" r:id="rId14"/>
    <sheet name="Child growth" sheetId="18" r:id="rId15"/>
    <sheet name="Dental health" sheetId="60" r:id="rId16"/>
    <sheet name="Facial growth" sheetId="23" r:id="rId17"/>
    <sheet name="Speech" sheetId="24" r:id="rId18"/>
    <sheet name="16-CAPS-A Speech paramts" sheetId="29" r:id="rId19"/>
    <sheet name="Psychology" sheetId="26" r:id="rId20"/>
    <sheet name="Reasons outcome not coll" sheetId="31" r:id="rId21"/>
    <sheet name="Audit age checks" sheetId="27" r:id="rId22"/>
    <sheet name="HES codes" sheetId="40" r:id="rId23"/>
    <sheet name="Newborn Hearing Screening Prog" sheetId="62" r:id="rId24"/>
    <sheet name="Governance &amp; Funding" sheetId="37" r:id="rId25"/>
    <sheet name="Sheet1" sheetId="63" r:id="rId26"/>
  </sheets>
  <definedNames>
    <definedName name="_xlnm._FilterDatabase" localSheetId="3" hidden="1">Indicators!$B$12:$I$12</definedName>
    <definedName name="_ftn1" localSheetId="0">TOC!#REF!</definedName>
    <definedName name="_Toc54947398" localSheetId="22">'HES codes'!$B$3</definedName>
    <definedName name="_Toc56543160" localSheetId="1">'CRANE Project Team'!$B$3</definedName>
    <definedName name="_Toc56543162" localSheetId="24">'Governance &amp; Funding'!#REF!</definedName>
    <definedName name="_xlnm.Print_Area" localSheetId="13">' Consent'!$B$3:$M$47</definedName>
    <definedName name="_xlnm.Print_Area" localSheetId="18">'16-CAPS-A Speech paramts'!$B$3:$K$42</definedName>
    <definedName name="_xlnm.Print_Area" localSheetId="12">'Alerts &amp; outliers'!$B$3:$AN$31</definedName>
    <definedName name="_xlnm.Print_Area" localSheetId="21">'Audit age checks'!$B$3:$N$14</definedName>
    <definedName name="_xlnm.Print_Area" localSheetId="7">'Birth weight'!$B$3:$K$68</definedName>
    <definedName name="_xlnm.Print_Area" localSheetId="14">'Child growth'!$B$3:$Q$52</definedName>
    <definedName name="_xlnm.Print_Area" localSheetId="2">'Cleft Services'!$B$3:$F$30</definedName>
    <definedName name="_xlnm.Print_Area" localSheetId="11">Contact!$B$3:$P$25</definedName>
    <definedName name="_xlnm.Print_Area" localSheetId="1">'CRANE Project Team'!$B$3:$D$12</definedName>
    <definedName name="_xlnm.Print_Area" localSheetId="15">'Dental health'!$B$3:$L$77</definedName>
    <definedName name="_xlnm.Print_Area" localSheetId="8">'Diagnosis  times'!$B$3:$J$95</definedName>
    <definedName name="_xlnm.Print_Area" localSheetId="9">'Diagnosis times CPO'!$B$3:$Y$27</definedName>
    <definedName name="_xlnm.Print_Area" localSheetId="16">'Facial growth'!$B$3:$O$74</definedName>
    <definedName name="_xlnm.Print_Area" localSheetId="6">Gestation!$B$3:$J$46</definedName>
    <definedName name="_xlnm.Print_Area" localSheetId="24">'Governance &amp; Funding'!$B$3:$B$15</definedName>
    <definedName name="_xlnm.Print_Area" localSheetId="22">'HES codes'!$B$3:$C$15</definedName>
    <definedName name="_xlnm.Print_Area" localSheetId="3">Indicators!$B$3:$I$38</definedName>
    <definedName name="_xlnm.Print_Area" localSheetId="23">'Newborn Hearing Screening Prog'!$B$3:$V$60</definedName>
    <definedName name="_xlnm.Print_Area" localSheetId="5">'Patient characteristics'!$B$3:$S$83</definedName>
    <definedName name="_xlnm.Print_Area" localSheetId="19">Psychology!$B$3:$N$105</definedName>
    <definedName name="_xlnm.Print_Area" localSheetId="20">'Reasons outcome not coll'!$B$3:$L$20</definedName>
    <definedName name="_xlnm.Print_Area" localSheetId="10">Referral!$B$3:$P$48</definedName>
    <definedName name="_xlnm.Print_Area" localSheetId="4">Registrations!$B$3:$H$23</definedName>
    <definedName name="_xlnm.Print_Area" localSheetId="17">Speech!$B$3:$P$65</definedName>
    <definedName name="_xlnm.Print_Area" localSheetId="0">TOC!$A$1:$D$66</definedName>
    <definedName name="_xlnm.Print_Titles" localSheetId="12">'Alerts &amp; outliers'!$3:$3</definedName>
    <definedName name="_xlnm.Print_Titles" localSheetId="3">Indicators!$3:$12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60" l="1"/>
  <c r="G72" i="60" s="1"/>
  <c r="D71" i="60"/>
  <c r="D72" i="60" s="1"/>
  <c r="C71" i="60"/>
  <c r="C72" i="60" s="1"/>
  <c r="L54" i="62" l="1"/>
  <c r="L55" i="62"/>
  <c r="L56" i="62"/>
  <c r="L57" i="62"/>
  <c r="L58" i="62"/>
  <c r="L53" i="62"/>
  <c r="J54" i="62"/>
  <c r="J55" i="62"/>
  <c r="J56" i="62"/>
  <c r="J57" i="62"/>
  <c r="J58" i="62"/>
  <c r="J53" i="62"/>
  <c r="H54" i="62"/>
  <c r="H55" i="62"/>
  <c r="H56" i="62"/>
  <c r="H57" i="62"/>
  <c r="H58" i="62"/>
  <c r="H53" i="62"/>
  <c r="F54" i="62"/>
  <c r="F55" i="62"/>
  <c r="F56" i="62"/>
  <c r="F57" i="62"/>
  <c r="F58" i="62"/>
  <c r="F53" i="62"/>
  <c r="D54" i="62"/>
  <c r="D55" i="62"/>
  <c r="D56" i="62"/>
  <c r="D57" i="62"/>
  <c r="D58" i="62"/>
  <c r="D53" i="62"/>
  <c r="K59" i="62"/>
  <c r="L59" i="62" s="1"/>
  <c r="I59" i="62"/>
  <c r="J59" i="62" s="1"/>
  <c r="G59" i="62"/>
  <c r="H59" i="62" s="1"/>
  <c r="E59" i="62"/>
  <c r="F59" i="62" s="1"/>
  <c r="C59" i="62"/>
  <c r="D59" i="62" s="1"/>
  <c r="U58" i="62"/>
  <c r="Q58" i="62"/>
  <c r="N58" i="62"/>
  <c r="U57" i="62"/>
  <c r="Q57" i="62"/>
  <c r="R57" i="62" s="1"/>
  <c r="N57" i="62"/>
  <c r="U56" i="62"/>
  <c r="Q56" i="62"/>
  <c r="N56" i="62"/>
  <c r="U55" i="62"/>
  <c r="Q55" i="62"/>
  <c r="N55" i="62"/>
  <c r="U54" i="62"/>
  <c r="V54" i="62" s="1"/>
  <c r="Q54" i="62"/>
  <c r="N54" i="62"/>
  <c r="U53" i="62"/>
  <c r="Q53" i="62"/>
  <c r="N53" i="62"/>
  <c r="H46" i="62"/>
  <c r="H45" i="62"/>
  <c r="H42" i="62"/>
  <c r="H41" i="62"/>
  <c r="H40" i="62"/>
  <c r="H39" i="62"/>
  <c r="H38" i="62"/>
  <c r="H37" i="62"/>
  <c r="H36" i="62"/>
  <c r="H33" i="62"/>
  <c r="H32" i="62"/>
  <c r="H31" i="62"/>
  <c r="H29" i="62"/>
  <c r="F29" i="62"/>
  <c r="D46" i="62"/>
  <c r="D45" i="62"/>
  <c r="D42" i="62"/>
  <c r="D41" i="62"/>
  <c r="D40" i="62"/>
  <c r="D39" i="62"/>
  <c r="D38" i="62"/>
  <c r="D37" i="62"/>
  <c r="D36" i="62"/>
  <c r="D33" i="62"/>
  <c r="D32" i="62"/>
  <c r="D31" i="62"/>
  <c r="F46" i="62"/>
  <c r="F45" i="62"/>
  <c r="F33" i="62"/>
  <c r="F32" i="62"/>
  <c r="F31" i="62"/>
  <c r="F42" i="62"/>
  <c r="F41" i="62"/>
  <c r="F40" i="62"/>
  <c r="F39" i="62"/>
  <c r="F36" i="62"/>
  <c r="F38" i="62"/>
  <c r="F37" i="62"/>
  <c r="O22" i="62"/>
  <c r="M22" i="62"/>
  <c r="F22" i="62"/>
  <c r="D22" i="62"/>
  <c r="O21" i="62"/>
  <c r="M21" i="62"/>
  <c r="F21" i="62"/>
  <c r="D21" i="62"/>
  <c r="O20" i="62"/>
  <c r="M20" i="62"/>
  <c r="F20" i="62"/>
  <c r="D20" i="62"/>
  <c r="O19" i="62"/>
  <c r="M19" i="62"/>
  <c r="F19" i="62"/>
  <c r="D19" i="62"/>
  <c r="O18" i="62"/>
  <c r="M18" i="62"/>
  <c r="F18" i="62"/>
  <c r="D18" i="62"/>
  <c r="O17" i="62"/>
  <c r="M17" i="62"/>
  <c r="F17" i="62"/>
  <c r="D17" i="62"/>
  <c r="O16" i="62"/>
  <c r="M16" i="62"/>
  <c r="F16" i="62"/>
  <c r="D16" i="62"/>
  <c r="O15" i="62"/>
  <c r="M15" i="62"/>
  <c r="F15" i="62"/>
  <c r="D15" i="62"/>
  <c r="O14" i="62"/>
  <c r="M14" i="62"/>
  <c r="F14" i="62"/>
  <c r="D14" i="62"/>
  <c r="O13" i="62"/>
  <c r="M13" i="62"/>
  <c r="F13" i="62"/>
  <c r="D13" i="62"/>
  <c r="O12" i="62"/>
  <c r="M12" i="62"/>
  <c r="F12" i="62"/>
  <c r="D12" i="62"/>
  <c r="O11" i="62"/>
  <c r="M11" i="62"/>
  <c r="F11" i="62"/>
  <c r="D11" i="62"/>
  <c r="O10" i="62"/>
  <c r="M10" i="62"/>
  <c r="F10" i="62"/>
  <c r="D10" i="62"/>
  <c r="O9" i="62"/>
  <c r="M9" i="62"/>
  <c r="F9" i="62"/>
  <c r="D9" i="62"/>
  <c r="O8" i="62"/>
  <c r="M8" i="62"/>
  <c r="F8" i="62"/>
  <c r="D8" i="62"/>
  <c r="O7" i="62"/>
  <c r="M7" i="62"/>
  <c r="F7" i="62"/>
  <c r="D7" i="62"/>
  <c r="N59" i="62" l="1"/>
  <c r="R56" i="62"/>
  <c r="R54" i="62"/>
  <c r="V57" i="62"/>
  <c r="U59" i="62"/>
  <c r="V53" i="62"/>
  <c r="R58" i="62"/>
  <c r="V55" i="62"/>
  <c r="R55" i="62"/>
  <c r="Q59" i="62"/>
  <c r="V56" i="62"/>
  <c r="V58" i="62"/>
  <c r="R53" i="62"/>
  <c r="R59" i="62" l="1"/>
  <c r="V59" i="62"/>
  <c r="G66" i="44" l="1"/>
  <c r="E66" i="44"/>
  <c r="D65" i="44"/>
  <c r="F65" i="44" s="1"/>
  <c r="D64" i="44"/>
  <c r="F64" i="44" s="1"/>
  <c r="D63" i="44"/>
  <c r="F63" i="44" s="1"/>
  <c r="D62" i="44"/>
  <c r="H62" i="44" s="1"/>
  <c r="D61" i="44"/>
  <c r="F61" i="44" s="1"/>
  <c r="D60" i="44"/>
  <c r="H60" i="44" s="1"/>
  <c r="D59" i="44"/>
  <c r="H63" i="44" l="1"/>
  <c r="F60" i="44"/>
  <c r="H64" i="44"/>
  <c r="H61" i="44"/>
  <c r="F62" i="44"/>
  <c r="H65" i="44"/>
  <c r="D66" i="44"/>
  <c r="F66" i="44" s="1"/>
  <c r="H59" i="44"/>
  <c r="F59" i="44"/>
  <c r="H66" i="44" l="1"/>
  <c r="D6" i="38" l="1"/>
  <c r="E3" i="38" s="1"/>
  <c r="D8" i="38"/>
  <c r="D7" i="38"/>
  <c r="J62" i="24" l="1"/>
  <c r="H62" i="24"/>
  <c r="F62" i="24"/>
  <c r="D62" i="24"/>
  <c r="C62" i="24"/>
  <c r="K61" i="24"/>
  <c r="I61" i="24"/>
  <c r="G61" i="24"/>
  <c r="E61" i="24"/>
  <c r="K60" i="24"/>
  <c r="I60" i="24"/>
  <c r="G60" i="24"/>
  <c r="E60" i="24"/>
  <c r="K59" i="24"/>
  <c r="I59" i="24"/>
  <c r="G59" i="24"/>
  <c r="E59" i="24"/>
  <c r="L47" i="24"/>
  <c r="L48" i="24" s="1"/>
  <c r="I47" i="24"/>
  <c r="I48" i="24" s="1"/>
  <c r="F47" i="24"/>
  <c r="F48" i="24" s="1"/>
  <c r="D47" i="24"/>
  <c r="D48" i="24" s="1"/>
  <c r="C47" i="24"/>
  <c r="C48" i="24" s="1"/>
  <c r="M46" i="24"/>
  <c r="J46" i="24"/>
  <c r="G46" i="24"/>
  <c r="E46" i="24"/>
  <c r="M45" i="24"/>
  <c r="J45" i="24"/>
  <c r="G45" i="24"/>
  <c r="E45" i="24"/>
  <c r="M44" i="24"/>
  <c r="J44" i="24"/>
  <c r="G44" i="24"/>
  <c r="E44" i="24"/>
  <c r="M43" i="24"/>
  <c r="J43" i="24"/>
  <c r="G43" i="24"/>
  <c r="E43" i="24"/>
  <c r="M42" i="24"/>
  <c r="J42" i="24"/>
  <c r="G42" i="24"/>
  <c r="E42" i="24"/>
  <c r="M41" i="24"/>
  <c r="J41" i="24"/>
  <c r="G41" i="24"/>
  <c r="E41" i="24"/>
  <c r="M40" i="24"/>
  <c r="J40" i="24"/>
  <c r="G40" i="24"/>
  <c r="E40" i="24"/>
  <c r="M39" i="24"/>
  <c r="J39" i="24"/>
  <c r="G39" i="24"/>
  <c r="E39" i="24"/>
  <c r="M38" i="24"/>
  <c r="J38" i="24"/>
  <c r="G38" i="24"/>
  <c r="E38" i="24"/>
  <c r="M37" i="24"/>
  <c r="J37" i="24"/>
  <c r="G37" i="24"/>
  <c r="E37" i="24"/>
  <c r="M36" i="24"/>
  <c r="J36" i="24"/>
  <c r="G36" i="24"/>
  <c r="E36" i="24"/>
  <c r="M35" i="24"/>
  <c r="J35" i="24"/>
  <c r="G35" i="24"/>
  <c r="E35" i="24"/>
  <c r="M34" i="24"/>
  <c r="J34" i="24"/>
  <c r="G34" i="24"/>
  <c r="E34" i="24"/>
  <c r="K62" i="24" l="1"/>
  <c r="E62" i="24"/>
  <c r="E48" i="24"/>
  <c r="J48" i="24"/>
  <c r="M48" i="24"/>
  <c r="G48" i="24"/>
  <c r="G62" i="24"/>
  <c r="I62" i="24"/>
  <c r="E47" i="24"/>
  <c r="G47" i="24"/>
  <c r="J47" i="24"/>
  <c r="M47" i="24"/>
  <c r="I47" i="60"/>
  <c r="I48" i="60" s="1"/>
  <c r="F47" i="60"/>
  <c r="F48" i="60" s="1"/>
  <c r="D47" i="60"/>
  <c r="D48" i="60" s="1"/>
  <c r="C46" i="60"/>
  <c r="G46" i="60" s="1"/>
  <c r="C45" i="60"/>
  <c r="J45" i="60" s="1"/>
  <c r="C44" i="60"/>
  <c r="G44" i="60" s="1"/>
  <c r="C43" i="60"/>
  <c r="G43" i="60" s="1"/>
  <c r="C42" i="60"/>
  <c r="G42" i="60" s="1"/>
  <c r="C41" i="60"/>
  <c r="J41" i="60" s="1"/>
  <c r="C40" i="60"/>
  <c r="G40" i="60" s="1"/>
  <c r="C39" i="60"/>
  <c r="G39" i="60" s="1"/>
  <c r="C38" i="60"/>
  <c r="G38" i="60" s="1"/>
  <c r="C37" i="60"/>
  <c r="J37" i="60" s="1"/>
  <c r="C36" i="60"/>
  <c r="G36" i="60" s="1"/>
  <c r="C35" i="60"/>
  <c r="G35" i="60" s="1"/>
  <c r="C34" i="60"/>
  <c r="G34" i="60" s="1"/>
  <c r="I21" i="60"/>
  <c r="I22" i="60" s="1"/>
  <c r="F21" i="60"/>
  <c r="D21" i="60"/>
  <c r="D22" i="60" s="1"/>
  <c r="C20" i="60"/>
  <c r="G20" i="60" s="1"/>
  <c r="C19" i="60"/>
  <c r="G19" i="60" s="1"/>
  <c r="C18" i="60"/>
  <c r="G18" i="60" s="1"/>
  <c r="C17" i="60"/>
  <c r="G17" i="60" s="1"/>
  <c r="C16" i="60"/>
  <c r="J16" i="60" s="1"/>
  <c r="C15" i="60"/>
  <c r="J15" i="60" s="1"/>
  <c r="C14" i="60"/>
  <c r="J14" i="60" s="1"/>
  <c r="C13" i="60"/>
  <c r="E13" i="60" s="1"/>
  <c r="C12" i="60"/>
  <c r="E12" i="60" s="1"/>
  <c r="C11" i="60"/>
  <c r="G11" i="60" s="1"/>
  <c r="C10" i="60"/>
  <c r="J10" i="60" s="1"/>
  <c r="C9" i="60"/>
  <c r="J9" i="60" s="1"/>
  <c r="C8" i="60"/>
  <c r="J8" i="60" l="1"/>
  <c r="C21" i="60"/>
  <c r="G21" i="60" s="1"/>
  <c r="E14" i="60"/>
  <c r="G8" i="60"/>
  <c r="J11" i="60"/>
  <c r="J17" i="60"/>
  <c r="J38" i="60"/>
  <c r="J46" i="60"/>
  <c r="E8" i="60"/>
  <c r="J19" i="60"/>
  <c r="J40" i="60"/>
  <c r="J36" i="60"/>
  <c r="J42" i="60"/>
  <c r="E11" i="60"/>
  <c r="H11" i="60" s="1"/>
  <c r="G14" i="60"/>
  <c r="H14" i="60" s="1"/>
  <c r="E19" i="60"/>
  <c r="H19" i="60" s="1"/>
  <c r="J44" i="60"/>
  <c r="J12" i="60"/>
  <c r="J20" i="60"/>
  <c r="J34" i="60"/>
  <c r="F22" i="60"/>
  <c r="E16" i="60"/>
  <c r="C47" i="60"/>
  <c r="G47" i="60" s="1"/>
  <c r="E10" i="60"/>
  <c r="G16" i="60"/>
  <c r="E37" i="60"/>
  <c r="G13" i="60"/>
  <c r="H13" i="60" s="1"/>
  <c r="E18" i="60"/>
  <c r="H18" i="60" s="1"/>
  <c r="G37" i="60"/>
  <c r="E9" i="60"/>
  <c r="E15" i="60"/>
  <c r="J35" i="60"/>
  <c r="J39" i="60"/>
  <c r="J43" i="60"/>
  <c r="G9" i="60"/>
  <c r="J13" i="60"/>
  <c r="G15" i="60"/>
  <c r="E20" i="60"/>
  <c r="H20" i="60" s="1"/>
  <c r="G12" i="60"/>
  <c r="H12" i="60" s="1"/>
  <c r="E17" i="60"/>
  <c r="H17" i="60" s="1"/>
  <c r="J18" i="60"/>
  <c r="E34" i="60"/>
  <c r="E36" i="60"/>
  <c r="E38" i="60"/>
  <c r="E40" i="60"/>
  <c r="E42" i="60"/>
  <c r="E44" i="60"/>
  <c r="E46" i="60"/>
  <c r="E35" i="60"/>
  <c r="E39" i="60"/>
  <c r="E41" i="60"/>
  <c r="E43" i="60"/>
  <c r="E45" i="60"/>
  <c r="G10" i="60"/>
  <c r="G41" i="60"/>
  <c r="G45" i="60"/>
  <c r="H8" i="60" l="1"/>
  <c r="E47" i="60"/>
  <c r="H10" i="60"/>
  <c r="H15" i="60"/>
  <c r="J47" i="60"/>
  <c r="C48" i="60"/>
  <c r="H9" i="60"/>
  <c r="E21" i="60"/>
  <c r="H21" i="60" s="1"/>
  <c r="C22" i="60"/>
  <c r="E22" i="60" s="1"/>
  <c r="J21" i="60"/>
  <c r="H16" i="60"/>
  <c r="J22" i="60" l="1"/>
  <c r="G48" i="60"/>
  <c r="J48" i="60"/>
  <c r="E48" i="60"/>
  <c r="G22" i="60"/>
  <c r="H22" i="60" l="1"/>
  <c r="C44" i="16"/>
  <c r="G21" i="59" l="1"/>
  <c r="D21" i="59"/>
  <c r="C21" i="59"/>
  <c r="H20" i="59"/>
  <c r="E20" i="59"/>
  <c r="H19" i="59"/>
  <c r="E19" i="59"/>
  <c r="H18" i="59"/>
  <c r="E18" i="59"/>
  <c r="H17" i="59"/>
  <c r="E17" i="59"/>
  <c r="H16" i="59"/>
  <c r="E16" i="59"/>
  <c r="H15" i="59"/>
  <c r="E15" i="59"/>
  <c r="O14" i="59"/>
  <c r="M14" i="59"/>
  <c r="L14" i="59"/>
  <c r="H14" i="59"/>
  <c r="E14" i="59"/>
  <c r="P13" i="59"/>
  <c r="N13" i="59"/>
  <c r="H13" i="59"/>
  <c r="E13" i="59"/>
  <c r="P12" i="59"/>
  <c r="N12" i="59"/>
  <c r="H12" i="59"/>
  <c r="E12" i="59"/>
  <c r="P11" i="59"/>
  <c r="N11" i="59"/>
  <c r="H11" i="59"/>
  <c r="E11" i="59"/>
  <c r="P10" i="59"/>
  <c r="N10" i="59"/>
  <c r="H10" i="59"/>
  <c r="E10" i="59"/>
  <c r="P9" i="59"/>
  <c r="N9" i="59"/>
  <c r="H9" i="59"/>
  <c r="E9" i="59"/>
  <c r="P8" i="59"/>
  <c r="N8" i="59"/>
  <c r="H8" i="59"/>
  <c r="E8" i="59"/>
  <c r="P7" i="59"/>
  <c r="N7" i="59"/>
  <c r="H7" i="59"/>
  <c r="E7" i="59"/>
  <c r="G44" i="58"/>
  <c r="H43" i="58"/>
  <c r="H42" i="58"/>
  <c r="H41" i="58"/>
  <c r="H40" i="58"/>
  <c r="H39" i="58"/>
  <c r="H38" i="58"/>
  <c r="H37" i="58"/>
  <c r="H36" i="58"/>
  <c r="H35" i="58"/>
  <c r="H34" i="58"/>
  <c r="H33" i="58"/>
  <c r="H32" i="58"/>
  <c r="H31" i="58"/>
  <c r="H30" i="58"/>
  <c r="E43" i="58"/>
  <c r="E42" i="58"/>
  <c r="E41" i="58"/>
  <c r="E40" i="58"/>
  <c r="E39" i="58"/>
  <c r="E38" i="58"/>
  <c r="E37" i="58"/>
  <c r="E36" i="58"/>
  <c r="E35" i="58"/>
  <c r="E34" i="58"/>
  <c r="E33" i="58"/>
  <c r="E32" i="58"/>
  <c r="E31" i="58"/>
  <c r="E30" i="58"/>
  <c r="D44" i="58"/>
  <c r="C44" i="58"/>
  <c r="O14" i="58"/>
  <c r="M14" i="58"/>
  <c r="L14" i="58"/>
  <c r="P13" i="58"/>
  <c r="N13" i="58"/>
  <c r="P12" i="58"/>
  <c r="N12" i="58"/>
  <c r="P11" i="58"/>
  <c r="N11" i="58"/>
  <c r="P10" i="58"/>
  <c r="N10" i="58"/>
  <c r="P9" i="58"/>
  <c r="N9" i="58"/>
  <c r="P8" i="58"/>
  <c r="N8" i="58"/>
  <c r="P7" i="58"/>
  <c r="N7" i="58"/>
  <c r="H8" i="58"/>
  <c r="H9" i="58"/>
  <c r="H10" i="58"/>
  <c r="H11" i="58"/>
  <c r="H12" i="58"/>
  <c r="H13" i="58"/>
  <c r="H14" i="58"/>
  <c r="H15" i="58"/>
  <c r="H16" i="58"/>
  <c r="H17" i="58"/>
  <c r="H18" i="58"/>
  <c r="H19" i="58"/>
  <c r="H20" i="58"/>
  <c r="H7" i="58"/>
  <c r="G21" i="58"/>
  <c r="D21" i="58"/>
  <c r="C21" i="58"/>
  <c r="E20" i="58"/>
  <c r="E19" i="58"/>
  <c r="E18" i="58"/>
  <c r="E17" i="58"/>
  <c r="E16" i="58"/>
  <c r="E15" i="58"/>
  <c r="E14" i="58"/>
  <c r="E13" i="58"/>
  <c r="E12" i="58"/>
  <c r="E11" i="58"/>
  <c r="E10" i="58"/>
  <c r="E9" i="58"/>
  <c r="E8" i="58"/>
  <c r="E7" i="58"/>
  <c r="D8" i="47"/>
  <c r="H22" i="59" l="1"/>
  <c r="H21" i="58"/>
  <c r="H22" i="58"/>
  <c r="H44" i="58"/>
  <c r="H45" i="58"/>
  <c r="N14" i="59"/>
  <c r="P14" i="59"/>
  <c r="E21" i="59"/>
  <c r="H21" i="59"/>
  <c r="E44" i="58"/>
  <c r="E21" i="58"/>
  <c r="N14" i="58"/>
  <c r="P14" i="58"/>
  <c r="E34" i="53" l="1"/>
  <c r="E35" i="53"/>
  <c r="E38" i="53"/>
  <c r="E34" i="54" l="1"/>
  <c r="E35" i="54"/>
  <c r="E38" i="54"/>
  <c r="E56" i="54"/>
  <c r="E57" i="54"/>
  <c r="E60" i="54"/>
  <c r="D44" i="54"/>
  <c r="H66" i="54"/>
  <c r="F66" i="54"/>
  <c r="D66" i="54"/>
  <c r="C66" i="54"/>
  <c r="I65" i="54"/>
  <c r="G65" i="54"/>
  <c r="E65" i="54"/>
  <c r="I64" i="54"/>
  <c r="G64" i="54"/>
  <c r="E64" i="54"/>
  <c r="I63" i="54"/>
  <c r="G63" i="54"/>
  <c r="E63" i="54"/>
  <c r="I62" i="54"/>
  <c r="G62" i="54"/>
  <c r="E62" i="54"/>
  <c r="I61" i="54"/>
  <c r="G61" i="54"/>
  <c r="E61" i="54"/>
  <c r="I60" i="54"/>
  <c r="G60" i="54"/>
  <c r="I59" i="54"/>
  <c r="G59" i="54"/>
  <c r="E59" i="54"/>
  <c r="I58" i="54"/>
  <c r="G58" i="54"/>
  <c r="E58" i="54"/>
  <c r="I57" i="54"/>
  <c r="G57" i="54"/>
  <c r="I56" i="54"/>
  <c r="G56" i="54"/>
  <c r="I55" i="54"/>
  <c r="G55" i="54"/>
  <c r="E55" i="54"/>
  <c r="I54" i="54"/>
  <c r="G54" i="54"/>
  <c r="E54" i="54"/>
  <c r="I53" i="54"/>
  <c r="G53" i="54"/>
  <c r="E53" i="54"/>
  <c r="I52" i="54"/>
  <c r="G52" i="54"/>
  <c r="E52" i="54"/>
  <c r="E66" i="54" l="1"/>
  <c r="G66" i="54"/>
  <c r="I66" i="54"/>
  <c r="H44" i="54" l="1"/>
  <c r="F44" i="54"/>
  <c r="C44" i="54"/>
  <c r="E44" i="54" s="1"/>
  <c r="I43" i="54"/>
  <c r="G43" i="54"/>
  <c r="E43" i="54"/>
  <c r="I42" i="54"/>
  <c r="G42" i="54"/>
  <c r="E42" i="54"/>
  <c r="I41" i="54"/>
  <c r="G41" i="54"/>
  <c r="E41" i="54"/>
  <c r="I40" i="54"/>
  <c r="G40" i="54"/>
  <c r="E40" i="54"/>
  <c r="I39" i="54"/>
  <c r="G39" i="54"/>
  <c r="E39" i="54"/>
  <c r="I38" i="54"/>
  <c r="G38" i="54"/>
  <c r="I37" i="54"/>
  <c r="G37" i="54"/>
  <c r="E37" i="54"/>
  <c r="I36" i="54"/>
  <c r="G36" i="54"/>
  <c r="E36" i="54"/>
  <c r="I35" i="54"/>
  <c r="G35" i="54"/>
  <c r="I34" i="54"/>
  <c r="G34" i="54"/>
  <c r="I33" i="54"/>
  <c r="G33" i="54"/>
  <c r="E33" i="54"/>
  <c r="I32" i="54"/>
  <c r="G32" i="54"/>
  <c r="E32" i="54"/>
  <c r="I31" i="54"/>
  <c r="G31" i="54"/>
  <c r="E31" i="54"/>
  <c r="I30" i="54"/>
  <c r="G30" i="54"/>
  <c r="E30" i="54"/>
  <c r="H21" i="54"/>
  <c r="H22" i="54" s="1"/>
  <c r="F21" i="54"/>
  <c r="F22" i="54" s="1"/>
  <c r="D21" i="54"/>
  <c r="D22" i="54" s="1"/>
  <c r="C20" i="54"/>
  <c r="I20" i="54" s="1"/>
  <c r="C19" i="54"/>
  <c r="I19" i="54" s="1"/>
  <c r="C18" i="54"/>
  <c r="I18" i="54" s="1"/>
  <c r="C17" i="54"/>
  <c r="I17" i="54" s="1"/>
  <c r="C16" i="54"/>
  <c r="I16" i="54" s="1"/>
  <c r="C15" i="54"/>
  <c r="I15" i="54" s="1"/>
  <c r="C14" i="54"/>
  <c r="I14" i="54" s="1"/>
  <c r="C13" i="54"/>
  <c r="E13" i="54" s="1"/>
  <c r="C12" i="54"/>
  <c r="I12" i="54" s="1"/>
  <c r="C11" i="54"/>
  <c r="I11" i="54" s="1"/>
  <c r="C10" i="54"/>
  <c r="I10" i="54" s="1"/>
  <c r="C9" i="54"/>
  <c r="G9" i="54" s="1"/>
  <c r="C8" i="54"/>
  <c r="I8" i="54" s="1"/>
  <c r="C7" i="54"/>
  <c r="F44" i="53"/>
  <c r="D44" i="53"/>
  <c r="C44" i="53"/>
  <c r="G43" i="53"/>
  <c r="E43" i="53"/>
  <c r="G42" i="53"/>
  <c r="E42" i="53"/>
  <c r="G41" i="53"/>
  <c r="E41" i="53"/>
  <c r="G40" i="53"/>
  <c r="E40" i="53"/>
  <c r="G39" i="53"/>
  <c r="E39" i="53"/>
  <c r="G38" i="53"/>
  <c r="G37" i="53"/>
  <c r="E37" i="53"/>
  <c r="G36" i="53"/>
  <c r="E36" i="53"/>
  <c r="G35" i="53"/>
  <c r="G34" i="53"/>
  <c r="G33" i="53"/>
  <c r="E33" i="53"/>
  <c r="G32" i="53"/>
  <c r="E32" i="53"/>
  <c r="G31" i="53"/>
  <c r="E31" i="53"/>
  <c r="G30" i="53"/>
  <c r="E30" i="53"/>
  <c r="H21" i="53"/>
  <c r="H22" i="53" s="1"/>
  <c r="F21" i="53"/>
  <c r="F22" i="53" s="1"/>
  <c r="D21" i="53"/>
  <c r="D22" i="53" s="1"/>
  <c r="C20" i="53"/>
  <c r="I20" i="53" s="1"/>
  <c r="C19" i="53"/>
  <c r="E19" i="53" s="1"/>
  <c r="C18" i="53"/>
  <c r="I18" i="53" s="1"/>
  <c r="C17" i="53"/>
  <c r="G17" i="53" s="1"/>
  <c r="C16" i="53"/>
  <c r="I16" i="53" s="1"/>
  <c r="C15" i="53"/>
  <c r="G15" i="53" s="1"/>
  <c r="C14" i="53"/>
  <c r="I14" i="53" s="1"/>
  <c r="C13" i="53"/>
  <c r="I13" i="53" s="1"/>
  <c r="C12" i="53"/>
  <c r="I12" i="53" s="1"/>
  <c r="C11" i="53"/>
  <c r="E11" i="53" s="1"/>
  <c r="C10" i="53"/>
  <c r="I10" i="53" s="1"/>
  <c r="C9" i="53"/>
  <c r="I9" i="53" s="1"/>
  <c r="C8" i="53"/>
  <c r="I8" i="53" s="1"/>
  <c r="C7" i="53"/>
  <c r="I7" i="53" s="1"/>
  <c r="G44" i="54" l="1"/>
  <c r="I44" i="54"/>
  <c r="I7" i="54"/>
  <c r="E7" i="54"/>
  <c r="G44" i="53"/>
  <c r="E44" i="53"/>
  <c r="C21" i="54"/>
  <c r="C22" i="54" s="1"/>
  <c r="E22" i="54" s="1"/>
  <c r="E9" i="54"/>
  <c r="E15" i="54"/>
  <c r="G7" i="54"/>
  <c r="G13" i="54"/>
  <c r="I13" i="54"/>
  <c r="E10" i="54"/>
  <c r="I9" i="54"/>
  <c r="E11" i="54"/>
  <c r="E17" i="54"/>
  <c r="E19" i="54"/>
  <c r="G11" i="54"/>
  <c r="G15" i="54"/>
  <c r="G17" i="54"/>
  <c r="G19" i="54"/>
  <c r="E8" i="54"/>
  <c r="E12" i="54"/>
  <c r="E14" i="54"/>
  <c r="E16" i="54"/>
  <c r="E18" i="54"/>
  <c r="E20" i="54"/>
  <c r="G8" i="54"/>
  <c r="G10" i="54"/>
  <c r="G12" i="54"/>
  <c r="G14" i="54"/>
  <c r="G16" i="54"/>
  <c r="G18" i="54"/>
  <c r="G20" i="54"/>
  <c r="I15" i="53"/>
  <c r="C21" i="53"/>
  <c r="I17" i="53"/>
  <c r="E7" i="53"/>
  <c r="G11" i="53"/>
  <c r="G19" i="53"/>
  <c r="E10" i="53"/>
  <c r="E18" i="53"/>
  <c r="E9" i="53"/>
  <c r="E13" i="53"/>
  <c r="E17" i="53"/>
  <c r="G7" i="53"/>
  <c r="G13" i="53"/>
  <c r="I11" i="53"/>
  <c r="I19" i="53"/>
  <c r="G8" i="53"/>
  <c r="G10" i="53"/>
  <c r="G12" i="53"/>
  <c r="G14" i="53"/>
  <c r="G16" i="53"/>
  <c r="G18" i="53"/>
  <c r="G20" i="53"/>
  <c r="E15" i="53"/>
  <c r="G9" i="53"/>
  <c r="E8" i="53"/>
  <c r="E12" i="53"/>
  <c r="E14" i="53"/>
  <c r="E16" i="53"/>
  <c r="E20" i="53"/>
  <c r="I21" i="53" l="1"/>
  <c r="C22" i="53"/>
  <c r="I21" i="54"/>
  <c r="E21" i="54"/>
  <c r="G21" i="54"/>
  <c r="G21" i="53"/>
  <c r="E21" i="53"/>
  <c r="I22" i="53" l="1"/>
  <c r="E22" i="53"/>
  <c r="G22" i="53"/>
  <c r="I22" i="54"/>
  <c r="G22" i="54"/>
  <c r="K18" i="31" l="1"/>
  <c r="H21" i="24"/>
  <c r="G18" i="31"/>
  <c r="I21" i="23"/>
  <c r="F21" i="23"/>
  <c r="D21" i="23"/>
  <c r="C21" i="23"/>
  <c r="E21" i="23" s="1"/>
  <c r="C20" i="18"/>
  <c r="D44" i="16"/>
  <c r="E44" i="16" s="1"/>
  <c r="I42" i="18"/>
  <c r="G42" i="18"/>
  <c r="H82" i="47" l="1"/>
  <c r="H81" i="47"/>
  <c r="H80" i="47"/>
  <c r="H79" i="47"/>
  <c r="H78" i="47"/>
  <c r="H77" i="47"/>
  <c r="F78" i="47"/>
  <c r="F79" i="47"/>
  <c r="F80" i="47"/>
  <c r="F81" i="47"/>
  <c r="F82" i="47"/>
  <c r="F77" i="47"/>
  <c r="F22" i="47"/>
  <c r="D56" i="47"/>
  <c r="D57" i="47"/>
  <c r="I57" i="47" s="1"/>
  <c r="D58" i="47"/>
  <c r="I58" i="47" s="1"/>
  <c r="D59" i="47"/>
  <c r="I59" i="47" s="1"/>
  <c r="D60" i="47"/>
  <c r="G60" i="47" s="1"/>
  <c r="D61" i="47"/>
  <c r="G61" i="47" s="1"/>
  <c r="D62" i="47"/>
  <c r="D63" i="47"/>
  <c r="G63" i="47" s="1"/>
  <c r="D64" i="47"/>
  <c r="G64" i="47" s="1"/>
  <c r="D65" i="47"/>
  <c r="I65" i="47" s="1"/>
  <c r="D66" i="47"/>
  <c r="I66" i="47" s="1"/>
  <c r="D67" i="47"/>
  <c r="D68" i="47"/>
  <c r="G68" i="47" s="1"/>
  <c r="D55" i="47"/>
  <c r="C55" i="47"/>
  <c r="G65" i="47" l="1"/>
  <c r="I55" i="47"/>
  <c r="G55" i="47"/>
  <c r="I64" i="47"/>
  <c r="G57" i="47"/>
  <c r="G59" i="47"/>
  <c r="I67" i="47"/>
  <c r="G67" i="47"/>
  <c r="I68" i="47"/>
  <c r="D69" i="47"/>
  <c r="I56" i="47"/>
  <c r="G56" i="47"/>
  <c r="E55" i="47"/>
  <c r="I60" i="47"/>
  <c r="I63" i="47"/>
  <c r="G58" i="47"/>
  <c r="G66" i="47"/>
  <c r="I61" i="47"/>
  <c r="I62" i="47"/>
  <c r="G62" i="47"/>
  <c r="L32" i="47" l="1"/>
  <c r="L44" i="47"/>
  <c r="L43" i="47"/>
  <c r="L42" i="47"/>
  <c r="L41" i="47"/>
  <c r="L40" i="47"/>
  <c r="L39" i="47"/>
  <c r="L38" i="47"/>
  <c r="L37" i="47"/>
  <c r="L36" i="47"/>
  <c r="L35" i="47"/>
  <c r="L34" i="47"/>
  <c r="L33" i="47"/>
  <c r="L31" i="47"/>
  <c r="D32" i="47"/>
  <c r="D33" i="47"/>
  <c r="D34" i="47"/>
  <c r="D35" i="47"/>
  <c r="D36" i="47"/>
  <c r="D37" i="47"/>
  <c r="D38" i="47"/>
  <c r="D39" i="47"/>
  <c r="D40" i="47"/>
  <c r="D41" i="47"/>
  <c r="D42" i="47"/>
  <c r="D43" i="47"/>
  <c r="D44" i="47"/>
  <c r="D31" i="47"/>
  <c r="F45" i="47"/>
  <c r="D45" i="47" l="1"/>
  <c r="L45" i="47"/>
  <c r="D9" i="47" l="1"/>
  <c r="D10" i="47"/>
  <c r="D11" i="47"/>
  <c r="D12" i="47"/>
  <c r="D13" i="47"/>
  <c r="D14" i="47"/>
  <c r="D15" i="47"/>
  <c r="D16" i="47"/>
  <c r="D17" i="47"/>
  <c r="D18" i="47"/>
  <c r="D19" i="47"/>
  <c r="D20" i="47"/>
  <c r="D21" i="47"/>
  <c r="G8" i="47"/>
  <c r="C8" i="47"/>
  <c r="E8" i="47" s="1"/>
  <c r="Q14" i="47" l="1"/>
  <c r="K14" i="47"/>
  <c r="O14" i="47"/>
  <c r="G14" i="47"/>
  <c r="I14" i="47"/>
  <c r="M14" i="47"/>
  <c r="G16" i="47"/>
  <c r="O16" i="47"/>
  <c r="I16" i="47"/>
  <c r="K16" i="47"/>
  <c r="M16" i="47"/>
  <c r="Q16" i="47"/>
  <c r="G15" i="47"/>
  <c r="I15" i="47"/>
  <c r="M15" i="47"/>
  <c r="K15" i="47"/>
  <c r="O15" i="47"/>
  <c r="Q15" i="47"/>
  <c r="O21" i="47"/>
  <c r="Q21" i="47"/>
  <c r="I21" i="47"/>
  <c r="M21" i="47"/>
  <c r="G21" i="47"/>
  <c r="K21" i="47"/>
  <c r="M20" i="47"/>
  <c r="O20" i="47"/>
  <c r="G20" i="47"/>
  <c r="Q20" i="47"/>
  <c r="K20" i="47"/>
  <c r="I20" i="47"/>
  <c r="K19" i="47"/>
  <c r="M19" i="47"/>
  <c r="O19" i="47"/>
  <c r="I19" i="47"/>
  <c r="Q19" i="47"/>
  <c r="G19" i="47"/>
  <c r="I18" i="47"/>
  <c r="K18" i="47"/>
  <c r="G18" i="47"/>
  <c r="M18" i="47"/>
  <c r="O18" i="47"/>
  <c r="Q18" i="47"/>
  <c r="I10" i="47"/>
  <c r="K10" i="47"/>
  <c r="M10" i="47"/>
  <c r="O10" i="47"/>
  <c r="Q10" i="47"/>
  <c r="G10" i="47"/>
  <c r="I8" i="47"/>
  <c r="O8" i="47"/>
  <c r="K8" i="47"/>
  <c r="M8" i="47"/>
  <c r="Q8" i="47"/>
  <c r="O13" i="47"/>
  <c r="I13" i="47"/>
  <c r="Q13" i="47"/>
  <c r="G13" i="47"/>
  <c r="M13" i="47"/>
  <c r="K13" i="47"/>
  <c r="M12" i="47"/>
  <c r="K12" i="47"/>
  <c r="O12" i="47"/>
  <c r="Q12" i="47"/>
  <c r="G12" i="47"/>
  <c r="I12" i="47"/>
  <c r="K11" i="47"/>
  <c r="M11" i="47"/>
  <c r="O11" i="47"/>
  <c r="Q11" i="47"/>
  <c r="G11" i="47"/>
  <c r="I11" i="47"/>
  <c r="G17" i="47"/>
  <c r="I17" i="47"/>
  <c r="K17" i="47"/>
  <c r="M17" i="47"/>
  <c r="O17" i="47"/>
  <c r="Q17" i="47"/>
  <c r="G9" i="47"/>
  <c r="Q9" i="47"/>
  <c r="I9" i="47"/>
  <c r="K9" i="47"/>
  <c r="M9" i="47"/>
  <c r="O9" i="47"/>
  <c r="N7" i="27"/>
  <c r="D20" i="18"/>
  <c r="L45" i="18"/>
  <c r="L46" i="18" s="1"/>
  <c r="J45" i="18"/>
  <c r="J46" i="18" s="1"/>
  <c r="H45" i="18"/>
  <c r="H46" i="18" s="1"/>
  <c r="F45" i="18"/>
  <c r="F46" i="18" s="1"/>
  <c r="D45" i="18"/>
  <c r="C45" i="18"/>
  <c r="C46" i="18" s="1"/>
  <c r="M44" i="18"/>
  <c r="K44" i="18"/>
  <c r="I44" i="18"/>
  <c r="G44" i="18"/>
  <c r="E44" i="18"/>
  <c r="M43" i="18"/>
  <c r="K43" i="18"/>
  <c r="I43" i="18"/>
  <c r="G43" i="18"/>
  <c r="E43" i="18"/>
  <c r="M42" i="18"/>
  <c r="K42" i="18"/>
  <c r="E42" i="18"/>
  <c r="M41" i="18"/>
  <c r="K41" i="18"/>
  <c r="I41" i="18"/>
  <c r="G41" i="18"/>
  <c r="E41" i="18"/>
  <c r="M40" i="18"/>
  <c r="K40" i="18"/>
  <c r="I40" i="18"/>
  <c r="G40" i="18"/>
  <c r="E40" i="18"/>
  <c r="M39" i="18"/>
  <c r="K39" i="18"/>
  <c r="I39" i="18"/>
  <c r="G39" i="18"/>
  <c r="E39" i="18"/>
  <c r="M38" i="18"/>
  <c r="K38" i="18"/>
  <c r="I38" i="18"/>
  <c r="G38" i="18"/>
  <c r="E38" i="18"/>
  <c r="M37" i="18"/>
  <c r="K37" i="18"/>
  <c r="I37" i="18"/>
  <c r="G37" i="18"/>
  <c r="E37" i="18"/>
  <c r="M36" i="18"/>
  <c r="K36" i="18"/>
  <c r="I36" i="18"/>
  <c r="G36" i="18"/>
  <c r="E36" i="18"/>
  <c r="M35" i="18"/>
  <c r="K35" i="18"/>
  <c r="I35" i="18"/>
  <c r="G35" i="18"/>
  <c r="E35" i="18"/>
  <c r="M34" i="18"/>
  <c r="K34" i="18"/>
  <c r="I34" i="18"/>
  <c r="G34" i="18"/>
  <c r="E34" i="18"/>
  <c r="M33" i="18"/>
  <c r="K33" i="18"/>
  <c r="I33" i="18"/>
  <c r="G33" i="18"/>
  <c r="E33" i="18"/>
  <c r="M32" i="18"/>
  <c r="K32" i="18"/>
  <c r="I32" i="18"/>
  <c r="G32" i="18"/>
  <c r="E32" i="18"/>
  <c r="E45" i="18" l="1"/>
  <c r="D46" i="18"/>
  <c r="M46" i="18" s="1"/>
  <c r="G45" i="18"/>
  <c r="K46" i="18"/>
  <c r="M45" i="18"/>
  <c r="E46" i="18"/>
  <c r="I45" i="18"/>
  <c r="K45" i="18"/>
  <c r="G46" i="18" l="1"/>
  <c r="I46" i="18"/>
  <c r="K41" i="29"/>
  <c r="K40" i="29"/>
  <c r="K39" i="29"/>
  <c r="K38" i="29"/>
  <c r="K37" i="29"/>
  <c r="K36" i="29"/>
  <c r="K35" i="29"/>
  <c r="K34" i="29"/>
  <c r="K33" i="29"/>
  <c r="K32" i="29"/>
  <c r="K31" i="29"/>
  <c r="K30" i="29"/>
  <c r="K29" i="29"/>
  <c r="K28" i="29"/>
  <c r="K27" i="29"/>
  <c r="K26" i="29"/>
  <c r="K25" i="29"/>
  <c r="K24" i="29"/>
  <c r="K23" i="29"/>
  <c r="E23" i="29"/>
  <c r="K22" i="29"/>
  <c r="E22" i="29"/>
  <c r="K21" i="29"/>
  <c r="E21" i="29"/>
  <c r="K20" i="29"/>
  <c r="K19" i="29"/>
  <c r="E19" i="29"/>
  <c r="K18" i="29"/>
  <c r="E18" i="29"/>
  <c r="K17" i="29"/>
  <c r="E17" i="29"/>
  <c r="K16" i="29"/>
  <c r="K15" i="29"/>
  <c r="E15" i="29"/>
  <c r="K14" i="29"/>
  <c r="E14" i="29"/>
  <c r="K13" i="29"/>
  <c r="E13" i="29"/>
  <c r="K12" i="29"/>
  <c r="K11" i="29"/>
  <c r="E11" i="29"/>
  <c r="K10" i="29"/>
  <c r="E10" i="29"/>
  <c r="K9" i="29"/>
  <c r="E9" i="29"/>
  <c r="K8" i="29"/>
  <c r="E8" i="29"/>
  <c r="K7" i="29"/>
  <c r="E7" i="29"/>
  <c r="K6" i="29"/>
  <c r="L20" i="24" l="1"/>
  <c r="I20" i="24"/>
  <c r="G20" i="24"/>
  <c r="E20" i="24"/>
  <c r="L19" i="24"/>
  <c r="I19" i="24"/>
  <c r="G19" i="24"/>
  <c r="E19" i="24"/>
  <c r="L18" i="24"/>
  <c r="I18" i="24"/>
  <c r="G18" i="24"/>
  <c r="E18" i="24"/>
  <c r="L17" i="24"/>
  <c r="I17" i="24"/>
  <c r="G17" i="24"/>
  <c r="E17" i="24"/>
  <c r="L16" i="24"/>
  <c r="I16" i="24"/>
  <c r="G16" i="24"/>
  <c r="E16" i="24"/>
  <c r="L15" i="24"/>
  <c r="I15" i="24"/>
  <c r="G15" i="24"/>
  <c r="E15" i="24"/>
  <c r="L14" i="24"/>
  <c r="I14" i="24"/>
  <c r="G14" i="24"/>
  <c r="E14" i="24"/>
  <c r="L13" i="24"/>
  <c r="I13" i="24"/>
  <c r="G13" i="24"/>
  <c r="E13" i="24"/>
  <c r="L12" i="24"/>
  <c r="I12" i="24"/>
  <c r="G12" i="24"/>
  <c r="E12" i="24"/>
  <c r="L11" i="24"/>
  <c r="I11" i="24"/>
  <c r="G11" i="24"/>
  <c r="E11" i="24"/>
  <c r="L10" i="24"/>
  <c r="I10" i="24"/>
  <c r="G10" i="24"/>
  <c r="E10" i="24"/>
  <c r="L9" i="24"/>
  <c r="I9" i="24"/>
  <c r="G9" i="24"/>
  <c r="E9" i="24"/>
  <c r="L8" i="24"/>
  <c r="I8" i="24"/>
  <c r="G8" i="24"/>
  <c r="E8" i="24"/>
  <c r="K21" i="24"/>
  <c r="J11" i="24" l="1"/>
  <c r="J13" i="24"/>
  <c r="J15" i="24"/>
  <c r="J17" i="24"/>
  <c r="J19" i="24"/>
  <c r="J9" i="24"/>
  <c r="J10" i="24"/>
  <c r="J12" i="24"/>
  <c r="J16" i="24"/>
  <c r="J18" i="24"/>
  <c r="J14" i="24"/>
  <c r="J20" i="24"/>
  <c r="J8" i="24"/>
  <c r="P22" i="45"/>
  <c r="P23" i="45" s="1"/>
  <c r="N22" i="45"/>
  <c r="N23" i="45" s="1"/>
  <c r="L22" i="45"/>
  <c r="J22" i="45"/>
  <c r="J23" i="45" s="1"/>
  <c r="H22" i="45"/>
  <c r="H23" i="45" s="1"/>
  <c r="F22" i="45"/>
  <c r="F23" i="45" s="1"/>
  <c r="D22" i="45"/>
  <c r="D23" i="45" s="1"/>
  <c r="W21" i="45"/>
  <c r="T21" i="45"/>
  <c r="C21" i="45"/>
  <c r="W20" i="45"/>
  <c r="T20" i="45"/>
  <c r="C20" i="45"/>
  <c r="M20" i="45" s="1"/>
  <c r="W19" i="45"/>
  <c r="T19" i="45"/>
  <c r="C19" i="45"/>
  <c r="E19" i="45" s="1"/>
  <c r="W18" i="45"/>
  <c r="T18" i="45"/>
  <c r="C18" i="45"/>
  <c r="M18" i="45" s="1"/>
  <c r="W17" i="45"/>
  <c r="T17" i="45"/>
  <c r="C17" i="45"/>
  <c r="E17" i="45" s="1"/>
  <c r="W16" i="45"/>
  <c r="T16" i="45"/>
  <c r="C16" i="45"/>
  <c r="M16" i="45" s="1"/>
  <c r="W15" i="45"/>
  <c r="T15" i="45"/>
  <c r="C15" i="45"/>
  <c r="E15" i="45" s="1"/>
  <c r="W14" i="45"/>
  <c r="T14" i="45"/>
  <c r="C14" i="45"/>
  <c r="M14" i="45" s="1"/>
  <c r="W13" i="45"/>
  <c r="T13" i="45"/>
  <c r="C13" i="45"/>
  <c r="E13" i="45" s="1"/>
  <c r="W12" i="45"/>
  <c r="T12" i="45"/>
  <c r="C12" i="45"/>
  <c r="M12" i="45" s="1"/>
  <c r="W11" i="45"/>
  <c r="T11" i="45"/>
  <c r="C11" i="45"/>
  <c r="E11" i="45" s="1"/>
  <c r="W10" i="45"/>
  <c r="T10" i="45"/>
  <c r="C10" i="45"/>
  <c r="M10" i="45" s="1"/>
  <c r="W9" i="45"/>
  <c r="T9" i="45"/>
  <c r="C9" i="45"/>
  <c r="E9" i="45" s="1"/>
  <c r="W8" i="45"/>
  <c r="T8" i="45"/>
  <c r="C8" i="45"/>
  <c r="M8" i="45" s="1"/>
  <c r="E88" i="44"/>
  <c r="J21" i="23"/>
  <c r="G21" i="23"/>
  <c r="C22" i="23"/>
  <c r="J20" i="23"/>
  <c r="G20" i="23"/>
  <c r="E20" i="23"/>
  <c r="J19" i="23"/>
  <c r="G19" i="23"/>
  <c r="E19" i="23"/>
  <c r="J18" i="23"/>
  <c r="G18" i="23"/>
  <c r="E18" i="23"/>
  <c r="J17" i="23"/>
  <c r="G17" i="23"/>
  <c r="E17" i="23"/>
  <c r="J16" i="23"/>
  <c r="G16" i="23"/>
  <c r="E16" i="23"/>
  <c r="J15" i="23"/>
  <c r="G15" i="23"/>
  <c r="E15" i="23"/>
  <c r="J14" i="23"/>
  <c r="G14" i="23"/>
  <c r="E14" i="23"/>
  <c r="J13" i="23"/>
  <c r="G13" i="23"/>
  <c r="E13" i="23"/>
  <c r="J12" i="23"/>
  <c r="G12" i="23"/>
  <c r="E12" i="23"/>
  <c r="J11" i="23"/>
  <c r="G11" i="23"/>
  <c r="E11" i="23"/>
  <c r="J10" i="23"/>
  <c r="G10" i="23"/>
  <c r="E10" i="23"/>
  <c r="J9" i="23"/>
  <c r="G9" i="23"/>
  <c r="E9" i="23"/>
  <c r="J8" i="23"/>
  <c r="G8" i="23"/>
  <c r="E8" i="23"/>
  <c r="H15" i="23" l="1"/>
  <c r="H19" i="23"/>
  <c r="K17" i="45"/>
  <c r="X9" i="45"/>
  <c r="O17" i="45"/>
  <c r="U17" i="45"/>
  <c r="O12" i="45"/>
  <c r="O14" i="45"/>
  <c r="G19" i="45"/>
  <c r="Q20" i="45"/>
  <c r="U14" i="45"/>
  <c r="U8" i="45"/>
  <c r="E18" i="45"/>
  <c r="Q19" i="45"/>
  <c r="U21" i="45"/>
  <c r="G20" i="45"/>
  <c r="U10" i="45"/>
  <c r="U20" i="45"/>
  <c r="U16" i="45"/>
  <c r="K11" i="45"/>
  <c r="K13" i="45"/>
  <c r="K15" i="45"/>
  <c r="O18" i="45"/>
  <c r="I21" i="45"/>
  <c r="E16" i="45"/>
  <c r="G8" i="45"/>
  <c r="O16" i="45"/>
  <c r="K19" i="45"/>
  <c r="O19" i="45"/>
  <c r="X8" i="45"/>
  <c r="I9" i="45"/>
  <c r="U11" i="45"/>
  <c r="U15" i="45"/>
  <c r="G17" i="45"/>
  <c r="U18" i="45"/>
  <c r="M21" i="45"/>
  <c r="H13" i="23"/>
  <c r="H17" i="23"/>
  <c r="H12" i="23"/>
  <c r="H16" i="23"/>
  <c r="H20" i="23"/>
  <c r="H9" i="23"/>
  <c r="H11" i="23"/>
  <c r="H10" i="23"/>
  <c r="H14" i="23"/>
  <c r="H18" i="23"/>
  <c r="O8" i="45"/>
  <c r="K9" i="45"/>
  <c r="O10" i="45"/>
  <c r="M11" i="45"/>
  <c r="Q12" i="45"/>
  <c r="M13" i="45"/>
  <c r="Q14" i="45"/>
  <c r="M15" i="45"/>
  <c r="Q16" i="45"/>
  <c r="M17" i="45"/>
  <c r="Q18" i="45"/>
  <c r="M19" i="45"/>
  <c r="O20" i="45"/>
  <c r="K21" i="45"/>
  <c r="G10" i="45"/>
  <c r="Q8" i="45"/>
  <c r="M9" i="45"/>
  <c r="Q10" i="45"/>
  <c r="O11" i="45"/>
  <c r="O13" i="45"/>
  <c r="O15" i="45"/>
  <c r="I11" i="45"/>
  <c r="O9" i="45"/>
  <c r="U13" i="45"/>
  <c r="O21" i="45"/>
  <c r="U12" i="45"/>
  <c r="U9" i="45"/>
  <c r="X11" i="45"/>
  <c r="X12" i="45"/>
  <c r="X13" i="45"/>
  <c r="X14" i="45"/>
  <c r="X15" i="45"/>
  <c r="X16" i="45"/>
  <c r="X17" i="45"/>
  <c r="X18" i="45"/>
  <c r="U19" i="45"/>
  <c r="Q21" i="45"/>
  <c r="X10" i="45"/>
  <c r="X19" i="45"/>
  <c r="X20" i="45"/>
  <c r="E12" i="45"/>
  <c r="G13" i="45"/>
  <c r="E14" i="45"/>
  <c r="G15" i="45"/>
  <c r="X21" i="45"/>
  <c r="E8" i="45"/>
  <c r="G9" i="45"/>
  <c r="E10" i="45"/>
  <c r="G11" i="45"/>
  <c r="G12" i="45"/>
  <c r="I13" i="45"/>
  <c r="G14" i="45"/>
  <c r="I15" i="45"/>
  <c r="G16" i="45"/>
  <c r="I17" i="45"/>
  <c r="G18" i="45"/>
  <c r="I19" i="45"/>
  <c r="E20" i="45"/>
  <c r="G21" i="45"/>
  <c r="H21" i="23"/>
  <c r="T22" i="45"/>
  <c r="C22" i="45"/>
  <c r="O22" i="45" s="1"/>
  <c r="K22" i="45"/>
  <c r="I8" i="45"/>
  <c r="Q9" i="45"/>
  <c r="I10" i="45"/>
  <c r="Q11" i="45"/>
  <c r="I12" i="45"/>
  <c r="Q13" i="45"/>
  <c r="I14" i="45"/>
  <c r="Q15" i="45"/>
  <c r="I16" i="45"/>
  <c r="Q17" i="45"/>
  <c r="I18" i="45"/>
  <c r="I20" i="45"/>
  <c r="W22" i="45"/>
  <c r="K8" i="45"/>
  <c r="K10" i="45"/>
  <c r="K12" i="45"/>
  <c r="K14" i="45"/>
  <c r="K16" i="45"/>
  <c r="K18" i="45"/>
  <c r="K20" i="45"/>
  <c r="L23" i="45"/>
  <c r="E21" i="45"/>
  <c r="D22" i="23"/>
  <c r="E22" i="23" s="1"/>
  <c r="F22" i="23"/>
  <c r="G22" i="23" s="1"/>
  <c r="H8" i="23"/>
  <c r="I22" i="23"/>
  <c r="J22" i="23" s="1"/>
  <c r="M22" i="45" l="1"/>
  <c r="G22" i="45"/>
  <c r="E22" i="45"/>
  <c r="T23" i="45"/>
  <c r="U22" i="45"/>
  <c r="X22" i="45"/>
  <c r="W23" i="45"/>
  <c r="I22" i="45"/>
  <c r="C23" i="45"/>
  <c r="Q22" i="45"/>
  <c r="H22" i="23"/>
  <c r="Q23" i="45" l="1"/>
  <c r="I23" i="45"/>
  <c r="K23" i="45"/>
  <c r="G23" i="45"/>
  <c r="O23" i="45"/>
  <c r="X23" i="45"/>
  <c r="E23" i="45"/>
  <c r="U23" i="45"/>
  <c r="M23" i="45"/>
  <c r="C22" i="16"/>
  <c r="J45" i="47" l="1"/>
  <c r="H45" i="47"/>
  <c r="C44" i="47"/>
  <c r="G44" i="47" s="1"/>
  <c r="C43" i="47"/>
  <c r="C42" i="47"/>
  <c r="C41" i="47"/>
  <c r="C40" i="47"/>
  <c r="C39" i="47"/>
  <c r="C38" i="47"/>
  <c r="C37" i="47"/>
  <c r="C36" i="47"/>
  <c r="C35" i="47"/>
  <c r="C34" i="47"/>
  <c r="C33" i="47"/>
  <c r="C32" i="47"/>
  <c r="C31" i="47"/>
  <c r="G31" i="47" s="1"/>
  <c r="J69" i="47"/>
  <c r="H69" i="47"/>
  <c r="I69" i="47" s="1"/>
  <c r="F69" i="47"/>
  <c r="G69" i="47" s="1"/>
  <c r="C68" i="47"/>
  <c r="E68" i="47" s="1"/>
  <c r="C67" i="47"/>
  <c r="E67" i="47" s="1"/>
  <c r="C66" i="47"/>
  <c r="E66" i="47" s="1"/>
  <c r="C65" i="47"/>
  <c r="C64" i="47"/>
  <c r="E64" i="47" s="1"/>
  <c r="C63" i="47"/>
  <c r="C62" i="47"/>
  <c r="E62" i="47" s="1"/>
  <c r="C61" i="47"/>
  <c r="C60" i="47"/>
  <c r="E60" i="47" s="1"/>
  <c r="C59" i="47"/>
  <c r="C58" i="47"/>
  <c r="E58" i="47" s="1"/>
  <c r="C57" i="47"/>
  <c r="C56" i="47"/>
  <c r="E56" i="47" s="1"/>
  <c r="K55" i="47"/>
  <c r="R22" i="47"/>
  <c r="P22" i="47"/>
  <c r="N22" i="47"/>
  <c r="L22" i="47"/>
  <c r="J22" i="47"/>
  <c r="H22" i="47"/>
  <c r="C21" i="47"/>
  <c r="C20" i="47"/>
  <c r="C19" i="47"/>
  <c r="C18" i="47"/>
  <c r="C17" i="47"/>
  <c r="S17" i="47" s="1"/>
  <c r="C16" i="47"/>
  <c r="C15" i="47"/>
  <c r="S15" i="47" s="1"/>
  <c r="C14" i="47"/>
  <c r="C13" i="47"/>
  <c r="C12" i="47"/>
  <c r="C11" i="47"/>
  <c r="C10" i="47"/>
  <c r="C9" i="47"/>
  <c r="S8" i="47"/>
  <c r="F22" i="46"/>
  <c r="E22" i="46"/>
  <c r="D22" i="46"/>
  <c r="C22" i="46" s="1"/>
  <c r="C21" i="46"/>
  <c r="C20" i="46"/>
  <c r="C19" i="46"/>
  <c r="C18" i="46"/>
  <c r="C17" i="46"/>
  <c r="C16" i="46"/>
  <c r="C15" i="46"/>
  <c r="C14" i="46"/>
  <c r="C13" i="46"/>
  <c r="C12" i="46"/>
  <c r="C11" i="46"/>
  <c r="C10" i="46"/>
  <c r="C9" i="46"/>
  <c r="C8" i="46"/>
  <c r="K61" i="47" l="1"/>
  <c r="E61" i="47"/>
  <c r="K63" i="47"/>
  <c r="E63" i="47"/>
  <c r="K57" i="47"/>
  <c r="E57" i="47"/>
  <c r="K65" i="47"/>
  <c r="E65" i="47"/>
  <c r="K59" i="47"/>
  <c r="E59" i="47"/>
  <c r="E31" i="47"/>
  <c r="K35" i="47"/>
  <c r="M35" i="47"/>
  <c r="E35" i="47"/>
  <c r="I36" i="47"/>
  <c r="M36" i="47"/>
  <c r="E36" i="47"/>
  <c r="I44" i="47"/>
  <c r="M44" i="47"/>
  <c r="E44" i="47"/>
  <c r="K37" i="47"/>
  <c r="E37" i="47"/>
  <c r="I37" i="47"/>
  <c r="M37" i="47"/>
  <c r="I38" i="47"/>
  <c r="E38" i="47"/>
  <c r="M38" i="47"/>
  <c r="K31" i="47"/>
  <c r="M31" i="47"/>
  <c r="K39" i="47"/>
  <c r="E39" i="47"/>
  <c r="M39" i="47"/>
  <c r="K43" i="47"/>
  <c r="M43" i="47"/>
  <c r="E43" i="47"/>
  <c r="I32" i="47"/>
  <c r="G32" i="47"/>
  <c r="M32" i="47"/>
  <c r="E32" i="47"/>
  <c r="I40" i="47"/>
  <c r="E40" i="47"/>
  <c r="M40" i="47"/>
  <c r="K33" i="47"/>
  <c r="E33" i="47"/>
  <c r="M33" i="47"/>
  <c r="K41" i="47"/>
  <c r="E41" i="47"/>
  <c r="M41" i="47"/>
  <c r="I34" i="47"/>
  <c r="M34" i="47"/>
  <c r="E34" i="47"/>
  <c r="I42" i="47"/>
  <c r="M42" i="47"/>
  <c r="E42" i="47"/>
  <c r="S9" i="47"/>
  <c r="E9" i="47"/>
  <c r="E16" i="47"/>
  <c r="E11" i="47"/>
  <c r="E21" i="47"/>
  <c r="E10" i="47"/>
  <c r="E17" i="47"/>
  <c r="E12" i="47"/>
  <c r="E13" i="47"/>
  <c r="E18" i="47"/>
  <c r="E14" i="47"/>
  <c r="E19" i="47"/>
  <c r="E15" i="47"/>
  <c r="E20" i="47"/>
  <c r="K62" i="47"/>
  <c r="K44" i="47"/>
  <c r="S19" i="47"/>
  <c r="K68" i="47"/>
  <c r="K40" i="47"/>
  <c r="K67" i="47"/>
  <c r="S14" i="47"/>
  <c r="S16" i="47"/>
  <c r="S21" i="47"/>
  <c r="K32" i="47"/>
  <c r="K58" i="47"/>
  <c r="S18" i="47"/>
  <c r="S20" i="47"/>
  <c r="K36" i="47"/>
  <c r="S12" i="47"/>
  <c r="K34" i="47"/>
  <c r="K66" i="47"/>
  <c r="S11" i="47"/>
  <c r="K42" i="47"/>
  <c r="C22" i="47"/>
  <c r="S13" i="47"/>
  <c r="S10" i="47"/>
  <c r="K56" i="47"/>
  <c r="K60" i="47"/>
  <c r="K64" i="47"/>
  <c r="K38" i="47"/>
  <c r="C45" i="47"/>
  <c r="C69" i="47"/>
  <c r="G33" i="47"/>
  <c r="G35" i="47"/>
  <c r="G37" i="47"/>
  <c r="G39" i="47"/>
  <c r="G41" i="47"/>
  <c r="G43" i="47"/>
  <c r="I31" i="47"/>
  <c r="I33" i="47"/>
  <c r="I35" i="47"/>
  <c r="I39" i="47"/>
  <c r="I41" i="47"/>
  <c r="I43" i="47"/>
  <c r="G34" i="47"/>
  <c r="G36" i="47"/>
  <c r="G38" i="47"/>
  <c r="G40" i="47"/>
  <c r="G42" i="47"/>
  <c r="K69" i="47" l="1"/>
  <c r="E69" i="47"/>
  <c r="E45" i="47"/>
  <c r="M45" i="47"/>
  <c r="K45" i="47"/>
  <c r="G45" i="47"/>
  <c r="I45" i="47"/>
  <c r="D22" i="47"/>
  <c r="S22" i="47"/>
  <c r="G22" i="47" l="1"/>
  <c r="Q22" i="47"/>
  <c r="O22" i="47"/>
  <c r="K22" i="47"/>
  <c r="I22" i="47"/>
  <c r="M22" i="47"/>
  <c r="E22" i="47"/>
  <c r="G34" i="23"/>
  <c r="D22" i="16" l="1"/>
  <c r="F44" i="16"/>
  <c r="E16" i="44"/>
  <c r="D90" i="44" l="1"/>
  <c r="D91" i="44" s="1"/>
  <c r="C90" i="44"/>
  <c r="C91" i="44" s="1"/>
  <c r="E89" i="44"/>
  <c r="E87" i="44"/>
  <c r="E86" i="44"/>
  <c r="E85" i="44"/>
  <c r="E84" i="44"/>
  <c r="E83" i="44"/>
  <c r="E82" i="44"/>
  <c r="E81" i="44"/>
  <c r="E80" i="44"/>
  <c r="E79" i="44"/>
  <c r="E78" i="44"/>
  <c r="E77" i="44"/>
  <c r="E76" i="44"/>
  <c r="D46" i="44"/>
  <c r="E36" i="44"/>
  <c r="E37" i="44"/>
  <c r="E38" i="44"/>
  <c r="E39" i="44"/>
  <c r="E44" i="44"/>
  <c r="E45" i="44"/>
  <c r="C46" i="44"/>
  <c r="C47" i="44" s="1"/>
  <c r="E43" i="44"/>
  <c r="E42" i="44"/>
  <c r="E41" i="44"/>
  <c r="E40" i="44"/>
  <c r="E35" i="44"/>
  <c r="E34" i="44"/>
  <c r="E33" i="44"/>
  <c r="E32" i="44"/>
  <c r="F22" i="44"/>
  <c r="D22" i="44"/>
  <c r="C22" i="44"/>
  <c r="G21" i="44"/>
  <c r="E21" i="44"/>
  <c r="G20" i="44"/>
  <c r="E20" i="44"/>
  <c r="G19" i="44"/>
  <c r="E19" i="44"/>
  <c r="G18" i="44"/>
  <c r="E18" i="44"/>
  <c r="G17" i="44"/>
  <c r="E17" i="44"/>
  <c r="G16" i="44"/>
  <c r="G15" i="44"/>
  <c r="E15" i="44"/>
  <c r="G14" i="44"/>
  <c r="E14" i="44"/>
  <c r="G13" i="44"/>
  <c r="E13" i="44"/>
  <c r="G12" i="44"/>
  <c r="E12" i="44"/>
  <c r="G11" i="44"/>
  <c r="E11" i="44"/>
  <c r="G10" i="44"/>
  <c r="E10" i="44"/>
  <c r="G9" i="44"/>
  <c r="E9" i="44"/>
  <c r="G8" i="44"/>
  <c r="E8" i="44"/>
  <c r="E91" i="44" l="1"/>
  <c r="E22" i="44"/>
  <c r="D47" i="44"/>
  <c r="E47" i="44" s="1"/>
  <c r="E46" i="44"/>
  <c r="G22" i="44"/>
  <c r="E90" i="44"/>
  <c r="C21" i="24"/>
  <c r="F99" i="26" l="1"/>
  <c r="F100" i="26" s="1"/>
  <c r="D99" i="26"/>
  <c r="D100" i="26" s="1"/>
  <c r="C98" i="26"/>
  <c r="G98" i="26" s="1"/>
  <c r="C97" i="26"/>
  <c r="G97" i="26" s="1"/>
  <c r="C96" i="26"/>
  <c r="E96" i="26" s="1"/>
  <c r="C95" i="26"/>
  <c r="G95" i="26" s="1"/>
  <c r="C94" i="26"/>
  <c r="E94" i="26" s="1"/>
  <c r="C93" i="26"/>
  <c r="E93" i="26" s="1"/>
  <c r="C92" i="26"/>
  <c r="G92" i="26" s="1"/>
  <c r="C91" i="26"/>
  <c r="C90" i="26"/>
  <c r="G90" i="26" s="1"/>
  <c r="C89" i="26"/>
  <c r="G89" i="26" s="1"/>
  <c r="C88" i="26"/>
  <c r="G88" i="26" s="1"/>
  <c r="C87" i="26"/>
  <c r="G87" i="26" s="1"/>
  <c r="C86" i="26"/>
  <c r="E86" i="26" s="1"/>
  <c r="C36" i="26"/>
  <c r="C37" i="26"/>
  <c r="C38" i="26"/>
  <c r="C39" i="26"/>
  <c r="G39" i="26" s="1"/>
  <c r="C40" i="26"/>
  <c r="C41" i="26"/>
  <c r="G41" i="26" s="1"/>
  <c r="C42" i="26"/>
  <c r="C43" i="26"/>
  <c r="C44" i="26"/>
  <c r="C45" i="26"/>
  <c r="C46" i="26"/>
  <c r="C34" i="26"/>
  <c r="C35" i="26"/>
  <c r="C61" i="26"/>
  <c r="C62" i="26"/>
  <c r="C63" i="26"/>
  <c r="C64" i="26"/>
  <c r="C65" i="26"/>
  <c r="C66" i="26"/>
  <c r="C67" i="26"/>
  <c r="C68" i="26"/>
  <c r="C69" i="26"/>
  <c r="C70" i="26"/>
  <c r="C71" i="26"/>
  <c r="C72" i="26"/>
  <c r="C60" i="26"/>
  <c r="C17" i="26"/>
  <c r="C9" i="26"/>
  <c r="C10" i="26"/>
  <c r="C11" i="26"/>
  <c r="C12" i="26"/>
  <c r="C13" i="26"/>
  <c r="C14" i="26"/>
  <c r="C15" i="26"/>
  <c r="C16" i="26"/>
  <c r="C18" i="26"/>
  <c r="C19" i="26"/>
  <c r="C20" i="26"/>
  <c r="C8" i="26"/>
  <c r="C21" i="26" l="1"/>
  <c r="C22" i="26" s="1"/>
  <c r="C47" i="26"/>
  <c r="C48" i="26" s="1"/>
  <c r="G93" i="26"/>
  <c r="G96" i="26"/>
  <c r="E88" i="26"/>
  <c r="C99" i="26"/>
  <c r="G99" i="26" s="1"/>
  <c r="G86" i="26"/>
  <c r="E89" i="26"/>
  <c r="E97" i="26"/>
  <c r="G94" i="26"/>
  <c r="E92" i="26"/>
  <c r="E87" i="26"/>
  <c r="E95" i="26"/>
  <c r="E90" i="26"/>
  <c r="E98" i="26"/>
  <c r="C100" i="26" l="1"/>
  <c r="E100" i="26" s="1"/>
  <c r="E99" i="26"/>
  <c r="G100" i="26" l="1"/>
  <c r="N13" i="27"/>
  <c r="D73" i="26" l="1"/>
  <c r="D74" i="26" s="1"/>
  <c r="C73" i="26"/>
  <c r="E72" i="26"/>
  <c r="E60" i="26"/>
  <c r="I21" i="26"/>
  <c r="I22" i="26" s="1"/>
  <c r="J8" i="26"/>
  <c r="E8" i="26"/>
  <c r="I73" i="26"/>
  <c r="I74" i="26" s="1"/>
  <c r="F73" i="26"/>
  <c r="F74" i="26" s="1"/>
  <c r="J72" i="26"/>
  <c r="G72" i="26"/>
  <c r="J71" i="26"/>
  <c r="G71" i="26"/>
  <c r="E71" i="26"/>
  <c r="J70" i="26"/>
  <c r="G70" i="26"/>
  <c r="E70" i="26"/>
  <c r="J69" i="26"/>
  <c r="G69" i="26"/>
  <c r="E69" i="26"/>
  <c r="J68" i="26"/>
  <c r="G68" i="26"/>
  <c r="E68" i="26"/>
  <c r="J67" i="26"/>
  <c r="G67" i="26"/>
  <c r="E67" i="26"/>
  <c r="J66" i="26"/>
  <c r="G66" i="26"/>
  <c r="E66" i="26"/>
  <c r="J65" i="26"/>
  <c r="G65" i="26"/>
  <c r="E65" i="26"/>
  <c r="J64" i="26"/>
  <c r="G64" i="26"/>
  <c r="E64" i="26"/>
  <c r="J63" i="26"/>
  <c r="G63" i="26"/>
  <c r="E63" i="26"/>
  <c r="J62" i="26"/>
  <c r="G62" i="26"/>
  <c r="E62" i="26"/>
  <c r="J61" i="26"/>
  <c r="G61" i="26"/>
  <c r="E61" i="26"/>
  <c r="J60" i="26"/>
  <c r="G60" i="26"/>
  <c r="H65" i="26" l="1"/>
  <c r="H67" i="26"/>
  <c r="H68" i="26"/>
  <c r="H62" i="26"/>
  <c r="H70" i="26"/>
  <c r="H72" i="26"/>
  <c r="H66" i="26"/>
  <c r="H61" i="26"/>
  <c r="H69" i="26"/>
  <c r="G73" i="26"/>
  <c r="H64" i="26"/>
  <c r="H63" i="26"/>
  <c r="H71" i="26"/>
  <c r="H60" i="26"/>
  <c r="C74" i="26"/>
  <c r="G74" i="26" s="1"/>
  <c r="E73" i="26"/>
  <c r="J73" i="26"/>
  <c r="H73" i="26" l="1"/>
  <c r="E74" i="26"/>
  <c r="H74" i="26" s="1"/>
  <c r="J74" i="26"/>
  <c r="N9" i="27" l="1"/>
  <c r="K9" i="27"/>
  <c r="C22" i="24"/>
  <c r="D21" i="24"/>
  <c r="M9" i="27" l="1"/>
  <c r="I18" i="31"/>
  <c r="J7" i="31" s="1"/>
  <c r="J13" i="31" l="1"/>
  <c r="J12" i="31"/>
  <c r="J11" i="31"/>
  <c r="J10" i="31"/>
  <c r="J9" i="31"/>
  <c r="J8" i="31"/>
  <c r="J17" i="31"/>
  <c r="G9" i="27"/>
  <c r="I9" i="27"/>
  <c r="E9" i="27"/>
  <c r="M13" i="27"/>
  <c r="N12" i="27"/>
  <c r="M12" i="27" s="1"/>
  <c r="N11" i="27"/>
  <c r="I11" i="27" s="1"/>
  <c r="N10" i="27"/>
  <c r="I10" i="27" s="1"/>
  <c r="N8" i="27"/>
  <c r="G8" i="27" s="1"/>
  <c r="G7" i="27"/>
  <c r="C18" i="31"/>
  <c r="E18" i="31"/>
  <c r="G10" i="27" l="1"/>
  <c r="G11" i="27"/>
  <c r="F11" i="31"/>
  <c r="F9" i="31"/>
  <c r="F8" i="31"/>
  <c r="F10" i="31"/>
  <c r="F13" i="31"/>
  <c r="F7" i="31"/>
  <c r="F12" i="31"/>
  <c r="L16" i="31"/>
  <c r="L9" i="31"/>
  <c r="L8" i="31"/>
  <c r="L14" i="31"/>
  <c r="L7" i="31"/>
  <c r="L12" i="31"/>
  <c r="L15" i="31"/>
  <c r="L13" i="31"/>
  <c r="L11" i="31"/>
  <c r="L10" i="31"/>
  <c r="D7" i="31"/>
  <c r="D11" i="31"/>
  <c r="D13" i="31"/>
  <c r="D8" i="31"/>
  <c r="D10" i="31"/>
  <c r="D12" i="31"/>
  <c r="D9" i="31"/>
  <c r="G12" i="27"/>
  <c r="I12" i="27"/>
  <c r="G13" i="27"/>
  <c r="I13" i="27"/>
  <c r="E8" i="27"/>
  <c r="M7" i="27"/>
  <c r="E13" i="27"/>
  <c r="I7" i="27"/>
  <c r="M10" i="27"/>
  <c r="I8" i="27"/>
  <c r="E7" i="27"/>
  <c r="E10" i="27"/>
  <c r="E12" i="27"/>
  <c r="M8" i="27"/>
  <c r="M11" i="27"/>
  <c r="E11" i="27"/>
  <c r="L18" i="31" l="1"/>
  <c r="D47" i="23" l="1"/>
  <c r="D48" i="23" s="1"/>
  <c r="E46" i="23"/>
  <c r="E45" i="23"/>
  <c r="E44" i="23"/>
  <c r="E43" i="23"/>
  <c r="E42" i="23"/>
  <c r="E41" i="23"/>
  <c r="E40" i="23"/>
  <c r="E38" i="23"/>
  <c r="E37" i="23"/>
  <c r="E36" i="23"/>
  <c r="E35" i="23"/>
  <c r="E34" i="23"/>
  <c r="C47" i="23"/>
  <c r="C48" i="23" s="1"/>
  <c r="E47" i="23" l="1"/>
  <c r="E48" i="23"/>
  <c r="C21" i="18"/>
  <c r="D22" i="24" l="1"/>
  <c r="K22" i="16" l="1"/>
  <c r="I22" i="16"/>
  <c r="F22" i="16"/>
  <c r="E22" i="16"/>
  <c r="F21" i="26" l="1"/>
  <c r="F22" i="26" s="1"/>
  <c r="G22" i="26" s="1"/>
  <c r="D21" i="26"/>
  <c r="E21" i="26" s="1"/>
  <c r="D22" i="26" l="1"/>
  <c r="E22" i="26" s="1"/>
  <c r="H22" i="26" s="1"/>
  <c r="E22" i="24" l="1"/>
  <c r="D21" i="18" l="1"/>
  <c r="K19" i="18" l="1"/>
  <c r="F20" i="18"/>
  <c r="F21" i="18" s="1"/>
  <c r="H20" i="18"/>
  <c r="H21" i="18" s="1"/>
  <c r="J20" i="18"/>
  <c r="J21" i="18" s="1"/>
  <c r="M20" i="18"/>
  <c r="M21" i="18" s="1"/>
  <c r="E20" i="18" l="1"/>
  <c r="K21" i="18"/>
  <c r="N21" i="18"/>
  <c r="K20" i="18"/>
  <c r="E21" i="18"/>
  <c r="N20" i="18"/>
  <c r="I20" i="18"/>
  <c r="G20" i="18"/>
  <c r="G21" i="18"/>
  <c r="I21" i="18"/>
  <c r="L20" i="18" l="1"/>
  <c r="L21" i="18"/>
  <c r="K43" i="23" l="1"/>
  <c r="H47" i="23" l="1"/>
  <c r="H48" i="23" s="1"/>
  <c r="F47" i="23"/>
  <c r="F48" i="23" s="1"/>
  <c r="L22" i="16" l="1"/>
  <c r="L21" i="16"/>
  <c r="J21" i="16"/>
  <c r="G21" i="16"/>
  <c r="E21" i="16"/>
  <c r="H21" i="16" l="1"/>
  <c r="F47" i="26" l="1"/>
  <c r="D47" i="26"/>
  <c r="G46" i="26"/>
  <c r="E46" i="26"/>
  <c r="G45" i="26"/>
  <c r="E45" i="26"/>
  <c r="G44" i="26"/>
  <c r="G43" i="26"/>
  <c r="G42" i="26"/>
  <c r="E42" i="26"/>
  <c r="E41" i="26"/>
  <c r="G40" i="26"/>
  <c r="G38" i="26"/>
  <c r="E38" i="26"/>
  <c r="G37" i="26"/>
  <c r="E37" i="26"/>
  <c r="G36" i="26"/>
  <c r="G35" i="26"/>
  <c r="G34" i="26"/>
  <c r="E34" i="26"/>
  <c r="J20" i="26"/>
  <c r="E20" i="26"/>
  <c r="G20" i="26"/>
  <c r="G19" i="26"/>
  <c r="J19" i="26"/>
  <c r="J18" i="26"/>
  <c r="E18" i="26"/>
  <c r="G18" i="26"/>
  <c r="G17" i="26"/>
  <c r="J17" i="26"/>
  <c r="J16" i="26"/>
  <c r="E16" i="26"/>
  <c r="G16" i="26"/>
  <c r="G15" i="26"/>
  <c r="J15" i="26"/>
  <c r="J14" i="26"/>
  <c r="E14" i="26"/>
  <c r="G14" i="26"/>
  <c r="G13" i="26"/>
  <c r="J13" i="26"/>
  <c r="J12" i="26"/>
  <c r="E12" i="26"/>
  <c r="G12" i="26"/>
  <c r="G11" i="26"/>
  <c r="J11" i="26"/>
  <c r="J10" i="26"/>
  <c r="E10" i="26"/>
  <c r="G10" i="26"/>
  <c r="G9" i="26"/>
  <c r="J9" i="26"/>
  <c r="G8" i="26"/>
  <c r="H8" i="26" s="1"/>
  <c r="K22" i="24"/>
  <c r="H22" i="24"/>
  <c r="F21" i="24"/>
  <c r="F22" i="24" s="1"/>
  <c r="J47" i="23"/>
  <c r="J48" i="23" s="1"/>
  <c r="K46" i="23"/>
  <c r="K45" i="23"/>
  <c r="K44" i="23"/>
  <c r="K42" i="23"/>
  <c r="K41" i="23"/>
  <c r="K40" i="23"/>
  <c r="K38" i="23"/>
  <c r="K37" i="23"/>
  <c r="K36" i="23"/>
  <c r="K35" i="23"/>
  <c r="K34" i="23"/>
  <c r="N19" i="18"/>
  <c r="I19" i="18"/>
  <c r="G19" i="18"/>
  <c r="E19" i="18"/>
  <c r="N18" i="18"/>
  <c r="K18" i="18"/>
  <c r="I18" i="18"/>
  <c r="G18" i="18"/>
  <c r="E18" i="18"/>
  <c r="N17" i="18"/>
  <c r="K17" i="18"/>
  <c r="I17" i="18"/>
  <c r="G17" i="18"/>
  <c r="E17" i="18"/>
  <c r="N16" i="18"/>
  <c r="K16" i="18"/>
  <c r="I16" i="18"/>
  <c r="G16" i="18"/>
  <c r="E16" i="18"/>
  <c r="N15" i="18"/>
  <c r="K15" i="18"/>
  <c r="I15" i="18"/>
  <c r="G15" i="18"/>
  <c r="E15" i="18"/>
  <c r="N14" i="18"/>
  <c r="K14" i="18"/>
  <c r="I14" i="18"/>
  <c r="G14" i="18"/>
  <c r="E14" i="18"/>
  <c r="N13" i="18"/>
  <c r="K13" i="18"/>
  <c r="I13" i="18"/>
  <c r="G13" i="18"/>
  <c r="E13" i="18"/>
  <c r="N12" i="18"/>
  <c r="K12" i="18"/>
  <c r="I12" i="18"/>
  <c r="G12" i="18"/>
  <c r="E12" i="18"/>
  <c r="N11" i="18"/>
  <c r="K11" i="18"/>
  <c r="I11" i="18"/>
  <c r="G11" i="18"/>
  <c r="E11" i="18"/>
  <c r="N10" i="18"/>
  <c r="K10" i="18"/>
  <c r="I10" i="18"/>
  <c r="G10" i="18"/>
  <c r="E10" i="18"/>
  <c r="N9" i="18"/>
  <c r="K9" i="18"/>
  <c r="I9" i="18"/>
  <c r="G9" i="18"/>
  <c r="E9" i="18"/>
  <c r="N8" i="18"/>
  <c r="K8" i="18"/>
  <c r="I8" i="18"/>
  <c r="G8" i="18"/>
  <c r="E8" i="18"/>
  <c r="N7" i="18"/>
  <c r="K7" i="18"/>
  <c r="I7" i="18"/>
  <c r="G7" i="18"/>
  <c r="E7" i="18"/>
  <c r="G22" i="16"/>
  <c r="H22" i="16" s="1"/>
  <c r="L20" i="16"/>
  <c r="J20" i="16"/>
  <c r="G20" i="16"/>
  <c r="E20" i="16"/>
  <c r="L19" i="16"/>
  <c r="J19" i="16"/>
  <c r="G19" i="16"/>
  <c r="E19" i="16"/>
  <c r="L18" i="16"/>
  <c r="J18" i="16"/>
  <c r="G18" i="16"/>
  <c r="E18" i="16"/>
  <c r="L17" i="16"/>
  <c r="J17" i="16"/>
  <c r="G17" i="16"/>
  <c r="E17" i="16"/>
  <c r="L16" i="16"/>
  <c r="J16" i="16"/>
  <c r="G16" i="16"/>
  <c r="E16" i="16"/>
  <c r="L15" i="16"/>
  <c r="J15" i="16"/>
  <c r="G15" i="16"/>
  <c r="E15" i="16"/>
  <c r="L14" i="16"/>
  <c r="J14" i="16"/>
  <c r="G14" i="16"/>
  <c r="E14" i="16"/>
  <c r="L13" i="16"/>
  <c r="J13" i="16"/>
  <c r="G13" i="16"/>
  <c r="E13" i="16"/>
  <c r="L12" i="16"/>
  <c r="J12" i="16"/>
  <c r="G12" i="16"/>
  <c r="E12" i="16"/>
  <c r="L11" i="16"/>
  <c r="J11" i="16"/>
  <c r="G11" i="16"/>
  <c r="E11" i="16"/>
  <c r="L10" i="16"/>
  <c r="J10" i="16"/>
  <c r="G10" i="16"/>
  <c r="E10" i="16"/>
  <c r="L9" i="16"/>
  <c r="J9" i="16"/>
  <c r="G9" i="16"/>
  <c r="E9" i="16"/>
  <c r="L8" i="16"/>
  <c r="J8" i="16"/>
  <c r="G8" i="16"/>
  <c r="E8" i="16"/>
  <c r="K44" i="16"/>
  <c r="I44" i="16"/>
  <c r="J44" i="16" s="1"/>
  <c r="L43" i="16"/>
  <c r="J43" i="16"/>
  <c r="G43" i="16"/>
  <c r="E43" i="16"/>
  <c r="L42" i="16"/>
  <c r="J42" i="16"/>
  <c r="G42" i="16"/>
  <c r="E42" i="16"/>
  <c r="L41" i="16"/>
  <c r="J41" i="16"/>
  <c r="G41" i="16"/>
  <c r="E41" i="16"/>
  <c r="L40" i="16"/>
  <c r="J40" i="16"/>
  <c r="G40" i="16"/>
  <c r="E40" i="16"/>
  <c r="L39" i="16"/>
  <c r="J39" i="16"/>
  <c r="G39" i="16"/>
  <c r="E39" i="16"/>
  <c r="L38" i="16"/>
  <c r="J38" i="16"/>
  <c r="G38" i="16"/>
  <c r="E38" i="16"/>
  <c r="L37" i="16"/>
  <c r="J37" i="16"/>
  <c r="G37" i="16"/>
  <c r="E37" i="16"/>
  <c r="L36" i="16"/>
  <c r="J36" i="16"/>
  <c r="G36" i="16"/>
  <c r="E36" i="16"/>
  <c r="L35" i="16"/>
  <c r="J35" i="16"/>
  <c r="G35" i="16"/>
  <c r="E35" i="16"/>
  <c r="L34" i="16"/>
  <c r="J34" i="16"/>
  <c r="G34" i="16"/>
  <c r="E34" i="16"/>
  <c r="L33" i="16"/>
  <c r="J33" i="16"/>
  <c r="G33" i="16"/>
  <c r="E33" i="16"/>
  <c r="L32" i="16"/>
  <c r="J32" i="16"/>
  <c r="G32" i="16"/>
  <c r="E32" i="16"/>
  <c r="L31" i="16"/>
  <c r="J31" i="16"/>
  <c r="G31" i="16"/>
  <c r="E31" i="16"/>
  <c r="H14" i="26" l="1"/>
  <c r="H16" i="26"/>
  <c r="F48" i="26"/>
  <c r="G48" i="26" s="1"/>
  <c r="L7" i="18"/>
  <c r="L15" i="18"/>
  <c r="H10" i="26"/>
  <c r="D48" i="26"/>
  <c r="E47" i="26"/>
  <c r="H12" i="26"/>
  <c r="H20" i="26"/>
  <c r="H18" i="26"/>
  <c r="H16" i="16"/>
  <c r="H8" i="16"/>
  <c r="H12" i="16"/>
  <c r="H20" i="16"/>
  <c r="H15" i="16"/>
  <c r="H31" i="16"/>
  <c r="H33" i="16"/>
  <c r="H38" i="16"/>
  <c r="L8" i="18"/>
  <c r="L12" i="18"/>
  <c r="L11" i="18"/>
  <c r="L19" i="18"/>
  <c r="H17" i="16"/>
  <c r="H9" i="16"/>
  <c r="H14" i="16"/>
  <c r="H42" i="16"/>
  <c r="H43" i="16"/>
  <c r="H35" i="16"/>
  <c r="H39" i="16"/>
  <c r="H32" i="16"/>
  <c r="H34" i="16"/>
  <c r="I21" i="24"/>
  <c r="E21" i="24"/>
  <c r="L16" i="18"/>
  <c r="L9" i="18"/>
  <c r="L17" i="18"/>
  <c r="L13" i="18"/>
  <c r="L10" i="18"/>
  <c r="L14" i="18"/>
  <c r="L18" i="18"/>
  <c r="H40" i="16"/>
  <c r="H41" i="16"/>
  <c r="L44" i="16"/>
  <c r="H13" i="16"/>
  <c r="H18" i="16"/>
  <c r="H19" i="16"/>
  <c r="J22" i="16"/>
  <c r="H36" i="16"/>
  <c r="H37" i="16"/>
  <c r="H10" i="16"/>
  <c r="H11" i="16"/>
  <c r="E36" i="26"/>
  <c r="E40" i="26"/>
  <c r="E44" i="26"/>
  <c r="G47" i="26"/>
  <c r="E9" i="26"/>
  <c r="E11" i="26"/>
  <c r="H11" i="26" s="1"/>
  <c r="E13" i="26"/>
  <c r="H13" i="26" s="1"/>
  <c r="E15" i="26"/>
  <c r="H15" i="26" s="1"/>
  <c r="E17" i="26"/>
  <c r="H17" i="26" s="1"/>
  <c r="E19" i="26"/>
  <c r="H19" i="26" s="1"/>
  <c r="J21" i="26"/>
  <c r="E35" i="26"/>
  <c r="E39" i="26"/>
  <c r="E43" i="26"/>
  <c r="G22" i="24"/>
  <c r="I22" i="24"/>
  <c r="L22" i="24"/>
  <c r="G21" i="24"/>
  <c r="L21" i="24"/>
  <c r="G35" i="23"/>
  <c r="G36" i="23"/>
  <c r="G37" i="23"/>
  <c r="G38" i="23"/>
  <c r="G39" i="23"/>
  <c r="G40" i="23"/>
  <c r="G41" i="23"/>
  <c r="G42" i="23"/>
  <c r="G43" i="23"/>
  <c r="G44" i="23"/>
  <c r="G45" i="23"/>
  <c r="G46" i="23"/>
  <c r="I34" i="23"/>
  <c r="I35" i="23"/>
  <c r="I36" i="23"/>
  <c r="I37" i="23"/>
  <c r="I38" i="23"/>
  <c r="I40" i="23"/>
  <c r="I41" i="23"/>
  <c r="I42" i="23"/>
  <c r="I43" i="23"/>
  <c r="I44" i="23"/>
  <c r="I45" i="23"/>
  <c r="I46" i="23"/>
  <c r="G44" i="16"/>
  <c r="H44" i="16" s="1"/>
  <c r="H9" i="26" l="1"/>
  <c r="J22" i="24"/>
  <c r="G47" i="23"/>
  <c r="G48" i="23"/>
  <c r="J21" i="24"/>
  <c r="G21" i="26"/>
  <c r="E48" i="26"/>
  <c r="I47" i="23"/>
  <c r="K47" i="23"/>
  <c r="H21" i="26" l="1"/>
  <c r="J22" i="26"/>
  <c r="I48" i="23"/>
  <c r="K48"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 Fitzsimons</author>
    <author>Fitzsimons, Kate</author>
  </authors>
  <commentList>
    <comment ref="AH8" authorId="0" shapeId="0" xr:uid="{00000000-0006-0000-0C00-000001000000}">
      <text>
        <r>
          <rPr>
            <sz val="9"/>
            <color indexed="81"/>
            <rFont val="Tahoma"/>
            <family val="2"/>
          </rPr>
          <t>Positive alert 2012-2014 births</t>
        </r>
      </text>
    </comment>
    <comment ref="AL10" authorId="1" shapeId="0" xr:uid="{00000000-0006-0000-0C00-000002000000}">
      <text>
        <r>
          <rPr>
            <sz val="9"/>
            <color indexed="81"/>
            <rFont val="Tahoma"/>
            <family val="2"/>
          </rPr>
          <t>Negative alert 2012=14 births</t>
        </r>
      </text>
    </comment>
    <comment ref="R13" authorId="0" shapeId="0" xr:uid="{00000000-0006-0000-0C00-000003000000}">
      <text>
        <r>
          <rPr>
            <sz val="9"/>
            <color indexed="81"/>
            <rFont val="Tahoma"/>
            <family val="2"/>
          </rPr>
          <t>Negative alert 2012-2014 births</t>
        </r>
      </text>
    </comment>
    <comment ref="Z13" authorId="0" shapeId="0" xr:uid="{00000000-0006-0000-0C00-000004000000}">
      <text>
        <r>
          <rPr>
            <sz val="9"/>
            <color indexed="81"/>
            <rFont val="Tahoma"/>
            <family val="2"/>
          </rPr>
          <t>Positive alert 2012-2014 births</t>
        </r>
      </text>
    </comment>
    <comment ref="AH15" authorId="0" shapeId="0" xr:uid="{00000000-0006-0000-0C00-000005000000}">
      <text>
        <r>
          <rPr>
            <sz val="9"/>
            <color indexed="81"/>
            <rFont val="Tahoma"/>
            <family val="2"/>
          </rPr>
          <t>Negative alert 2012-2014 births</t>
        </r>
      </text>
    </comment>
    <comment ref="R17" authorId="0" shapeId="0" xr:uid="{00000000-0006-0000-0C00-000006000000}">
      <text>
        <r>
          <rPr>
            <sz val="9"/>
            <color indexed="81"/>
            <rFont val="Tahoma"/>
            <family val="2"/>
          </rPr>
          <t>Positive alert 2012-2014 births</t>
        </r>
      </text>
    </comment>
    <comment ref="R19" authorId="0" shapeId="0" xr:uid="{00000000-0006-0000-0C00-000007000000}">
      <text>
        <r>
          <rPr>
            <sz val="9"/>
            <color indexed="81"/>
            <rFont val="Tahoma"/>
            <family val="2"/>
          </rPr>
          <t>Negative alert 2012-2014 births</t>
        </r>
      </text>
    </comment>
    <comment ref="U20" authorId="0" shapeId="0" xr:uid="{00000000-0006-0000-0C00-000008000000}">
      <text>
        <r>
          <rPr>
            <sz val="9"/>
            <color indexed="81"/>
            <rFont val="Tahoma"/>
            <family val="2"/>
          </rPr>
          <t>Negative alert for 2012-2014 births</t>
        </r>
      </text>
    </comment>
  </commentList>
</comments>
</file>

<file path=xl/sharedStrings.xml><?xml version="1.0" encoding="utf-8"?>
<sst xmlns="http://schemas.openxmlformats.org/spreadsheetml/2006/main" count="2262" uniqueCount="670">
  <si>
    <t xml:space="preserve">Consented eligible </t>
  </si>
  <si>
    <t>All 16 CAPS-A scores reported</t>
  </si>
  <si>
    <t>&lt;16 CAPS-A scores reported</t>
  </si>
  <si>
    <t>Reason reported for not collecting outcome</t>
  </si>
  <si>
    <t>Missing data</t>
  </si>
  <si>
    <t>N</t>
  </si>
  <si>
    <t>n</t>
  </si>
  <si>
    <t>(%)</t>
  </si>
  <si>
    <t>Newcastle</t>
  </si>
  <si>
    <t>Leeds</t>
  </si>
  <si>
    <t>Liverpool</t>
  </si>
  <si>
    <t>Manchester</t>
  </si>
  <si>
    <t>Trent</t>
  </si>
  <si>
    <t>West Midlands</t>
  </si>
  <si>
    <t>North Thames</t>
  </si>
  <si>
    <t>Northern Ireland</t>
  </si>
  <si>
    <t xml:space="preserve"> No structurally-related speech difficulties</t>
  </si>
  <si>
    <t xml:space="preserve"> Standard 3:</t>
  </si>
  <si>
    <t xml:space="preserve"> No cleft-related articulation difficulties</t>
  </si>
  <si>
    <t>Yes</t>
  </si>
  <si>
    <t>Revised totals**</t>
  </si>
  <si>
    <t>Alert or outlier</t>
  </si>
  <si>
    <t>5 year old index scores reported</t>
  </si>
  <si>
    <t>Positive alert</t>
  </si>
  <si>
    <t>Consented</t>
  </si>
  <si>
    <t>Declined</t>
  </si>
  <si>
    <t>Awaiting verification</t>
  </si>
  <si>
    <t>Not possible to verify</t>
  </si>
  <si>
    <t>Cleft lip</t>
  </si>
  <si>
    <t>Cleft palate</t>
  </si>
  <si>
    <t>Unilateral cleft lip and palate</t>
  </si>
  <si>
    <t>Bilateral cleft lip and palate</t>
  </si>
  <si>
    <t>Unspecified</t>
  </si>
  <si>
    <t>Grey column indicates data presented in funnel plot</t>
  </si>
  <si>
    <t>PRS</t>
  </si>
  <si>
    <t>Standard 2a:</t>
  </si>
  <si>
    <t>Negative outlier</t>
  </si>
  <si>
    <t>Positive outlier</t>
  </si>
  <si>
    <t>Negative alert</t>
  </si>
  <si>
    <t>Underweight</t>
  </si>
  <si>
    <t>Overweight</t>
  </si>
  <si>
    <t>Obese</t>
  </si>
  <si>
    <t>High / Very High SDQ scores</t>
  </si>
  <si>
    <t>Other SDQ scores</t>
  </si>
  <si>
    <t>dmft data reported</t>
  </si>
  <si>
    <t>0 dmft</t>
  </si>
  <si>
    <t>dmft &gt; 0</t>
  </si>
  <si>
    <t>dmft &gt; 5</t>
  </si>
  <si>
    <t>Birth year(s)</t>
  </si>
  <si>
    <t>Cleft type</t>
  </si>
  <si>
    <t>Topic</t>
  </si>
  <si>
    <t>Normal speech</t>
  </si>
  <si>
    <t>Standard 1:</t>
  </si>
  <si>
    <t>TOC</t>
  </si>
  <si>
    <t>Outcome</t>
  </si>
  <si>
    <t>%</t>
  </si>
  <si>
    <t>At birth</t>
  </si>
  <si>
    <t>At 5 years of age</t>
  </si>
  <si>
    <t>At 5yrs</t>
  </si>
  <si>
    <t>6yrs+</t>
  </si>
  <si>
    <t>Child growth: Weight</t>
  </si>
  <si>
    <t>Child growth: Height</t>
  </si>
  <si>
    <t>Dental Health</t>
  </si>
  <si>
    <t>Facial Growth</t>
  </si>
  <si>
    <t>Speech</t>
  </si>
  <si>
    <t>Psychology</t>
  </si>
  <si>
    <t>Dental health</t>
  </si>
  <si>
    <t>Table Of Contents (TOC)</t>
  </si>
  <si>
    <t>Cleft Net East</t>
  </si>
  <si>
    <t>Spires</t>
  </si>
  <si>
    <t>South Wales</t>
  </si>
  <si>
    <t>South West</t>
  </si>
  <si>
    <t>Evelina London</t>
  </si>
  <si>
    <t>Cleft Service</t>
  </si>
  <si>
    <t>TIM scores 0 only</t>
  </si>
  <si>
    <t>TIM scores 1a+</t>
  </si>
  <si>
    <t>2014-2016</t>
  </si>
  <si>
    <t>Cleft Services</t>
  </si>
  <si>
    <t>Version</t>
  </si>
  <si>
    <t>Description and Amendment History</t>
  </si>
  <si>
    <t>Date</t>
  </si>
  <si>
    <t>-</t>
  </si>
  <si>
    <t>Document Control</t>
  </si>
  <si>
    <t>The controlled copy of this document is held by the work area it covers. Any copies of this document held outside of that area, in whatever format (e.g. paper, email attachment), are considered to have passed out of control and should be checked for currency and validity.</t>
  </si>
  <si>
    <t>Cleft service</t>
  </si>
  <si>
    <t>Female</t>
  </si>
  <si>
    <t>Male</t>
  </si>
  <si>
    <t>Height &amp; Weight at 5 years reported</t>
  </si>
  <si>
    <t>Height only reported</t>
  </si>
  <si>
    <t>Weight only reported</t>
  </si>
  <si>
    <t>Total</t>
  </si>
  <si>
    <t>Healthy BMI</t>
  </si>
  <si>
    <t>Outlier status</t>
  </si>
  <si>
    <t xml:space="preserve">N </t>
  </si>
  <si>
    <t>Good facial growth score        (1 or 2)</t>
  </si>
  <si>
    <t>Grey column indicates data presented in funnel plot.</t>
  </si>
  <si>
    <t>Outcome not collected 
(reason provided)</t>
  </si>
  <si>
    <t>Fair facial growth score       (3)</t>
  </si>
  <si>
    <t>Poor facial growth score       (4 or 5)</t>
  </si>
  <si>
    <t>Revised totals***</t>
  </si>
  <si>
    <t>Scotland</t>
  </si>
  <si>
    <t>Postive outlier</t>
  </si>
  <si>
    <t>Outlier status****</t>
  </si>
  <si>
    <t>Outlier status*****</t>
  </si>
  <si>
    <t>Alert</t>
  </si>
  <si>
    <t>Outlier</t>
  </si>
  <si>
    <t>Syndrome</t>
  </si>
  <si>
    <t>Child growth 
(reporting)</t>
  </si>
  <si>
    <t>Child growth 
(Healthy BMI)</t>
  </si>
  <si>
    <t>Dental health
(reporting)</t>
  </si>
  <si>
    <t>Facial growth
(Reporting)</t>
  </si>
  <si>
    <t>Facial growth
(good scores)</t>
  </si>
  <si>
    <t>Speech
(Reporting)</t>
  </si>
  <si>
    <t>Psychology
(SDQ high/v high scores)</t>
  </si>
  <si>
    <t xml:space="preserve"> +ve</t>
  </si>
  <si>
    <t xml:space="preserve"> -ve</t>
  </si>
  <si>
    <t>Y</t>
  </si>
  <si>
    <t>Consent 
verification</t>
  </si>
  <si>
    <t xml:space="preserve"> +ve*</t>
  </si>
  <si>
    <t xml:space="preserve"> -ve*</t>
  </si>
  <si>
    <t>NP</t>
  </si>
  <si>
    <t>Key</t>
  </si>
  <si>
    <t>Positive alert or outlier</t>
  </si>
  <si>
    <t>Positive alert or outlier for two consecutive reporting periods (2012-2014 births and 2014-2016 births)</t>
  </si>
  <si>
    <t>Negative alert or outlier</t>
  </si>
  <si>
    <t>Negative alert or outlier for two consecutive reporting periods (2012-2014 births and 2014-2016 births)</t>
  </si>
  <si>
    <t>DATA COMPLETENESS</t>
  </si>
  <si>
    <t>OUTCOME</t>
  </si>
  <si>
    <t>Externally validated</t>
  </si>
  <si>
    <t>Description</t>
  </si>
  <si>
    <t>Score</t>
  </si>
  <si>
    <t>Cleft Speech Characteristics (CSCs)</t>
  </si>
  <si>
    <t>RESONANCE – HYPERNASALITY</t>
  </si>
  <si>
    <t>ANTERIOR ORAL CSCs</t>
  </si>
  <si>
    <t>1. Dentalisation / Interdentalisation</t>
  </si>
  <si>
    <t>A</t>
  </si>
  <si>
    <t>Absent</t>
  </si>
  <si>
    <t>B</t>
  </si>
  <si>
    <t>Borderline – minimal</t>
  </si>
  <si>
    <t>2. Lateralisation / Lateral</t>
  </si>
  <si>
    <t>Mild – evident on close vowels</t>
  </si>
  <si>
    <t>Moderate – evident on open and close vowels</t>
  </si>
  <si>
    <t>C</t>
  </si>
  <si>
    <t>Severe – evident on vowels and voiced consonants</t>
  </si>
  <si>
    <t>3 Palatalisation / Palatal</t>
  </si>
  <si>
    <t>RESONANCE – HYPONASALITY</t>
  </si>
  <si>
    <t>Mild – partial dentalization of nasal consonants and adjacent vowels</t>
  </si>
  <si>
    <t>POSTERIOR ORAL CSCs</t>
  </si>
  <si>
    <t>4. Double Articulation</t>
  </si>
  <si>
    <t>Marked – dentalization of nasal consonants and adjacent vowels</t>
  </si>
  <si>
    <t>NASAL AIRFLOW – AUDIBLE NASAL EMISSION</t>
  </si>
  <si>
    <t>Absent on pressure consonants</t>
  </si>
  <si>
    <t>5. Backed to Velar / Uvular</t>
  </si>
  <si>
    <t>Occasional: pressure consonants affected &lt;10% of the sample</t>
  </si>
  <si>
    <t>Frequent: pressure consonants affected &gt;10% of the sample</t>
  </si>
  <si>
    <t>D</t>
  </si>
  <si>
    <t>NASAL AIRFLOW – NASAL TURBULENCE</t>
  </si>
  <si>
    <t>NON ORAL CSCs</t>
  </si>
  <si>
    <t>6. Pharyngeal Articulation</t>
  </si>
  <si>
    <t>7. Glottal Articulation</t>
  </si>
  <si>
    <t>8. Active Nasal Fricatives</t>
  </si>
  <si>
    <t>9. Double Articulation</t>
  </si>
  <si>
    <t>PASSIVE CSCs</t>
  </si>
  <si>
    <t>10. Weak and or nasalised consonants</t>
  </si>
  <si>
    <t>11. Nasal realisation of plosives</t>
  </si>
  <si>
    <t>12. Gliding of fricatives</t>
  </si>
  <si>
    <t>All 16 CAPS-A scores Reported*</t>
  </si>
  <si>
    <t>CPO</t>
  </si>
  <si>
    <t>UCLP</t>
  </si>
  <si>
    <t>BCLP</t>
  </si>
  <si>
    <t>p value</t>
  </si>
  <si>
    <t>Child growth</t>
  </si>
  <si>
    <t>Facial growth</t>
  </si>
  <si>
    <t>Patient deceased or emigrated</t>
  </si>
  <si>
    <t>Patient transferred in or out of area</t>
  </si>
  <si>
    <t>Syndromic diagnosis</t>
  </si>
  <si>
    <t>Clinically contraindicated (non-syndromic)</t>
  </si>
  <si>
    <t>Lack of staff facilities or equipment</t>
  </si>
  <si>
    <t>Patient DNA / cancelled / did not consent / cooperate</t>
  </si>
  <si>
    <t>Other</t>
  </si>
  <si>
    <t>Specific to Psychology: Screen only partially completed</t>
  </si>
  <si>
    <t>Specific to Psychology: Not completed due to language barriers</t>
  </si>
  <si>
    <t>Specific to Psychology: Parents declined to complete</t>
  </si>
  <si>
    <t>Specific to Speech: Not appointed before 6 years</t>
  </si>
  <si>
    <t>Distribution of reasons provided for not collecting outcome data for CRANE-consented children at 5 years of age, for 2014-16 births</t>
  </si>
  <si>
    <t>Reason for not collecting data: 2014-16 births</t>
  </si>
  <si>
    <t>&lt;5 years</t>
  </si>
  <si>
    <t>Unknown age at assessment</t>
  </si>
  <si>
    <t>BMI</t>
  </si>
  <si>
    <t>***Revised totals have excluded consent verification outliers (2014-2016 births): West Midlands. The revised mean was used to calculate funnel plots</t>
  </si>
  <si>
    <t>Different ages</t>
  </si>
  <si>
    <t>Diagnosis time reported</t>
  </si>
  <si>
    <t>Missing diagnosis time</t>
  </si>
  <si>
    <t>Antenatal diagnosis</t>
  </si>
  <si>
    <t>CRANE Audit Report 2023 - Supplementary tables and information</t>
  </si>
  <si>
    <t>Registration</t>
  </si>
  <si>
    <t xml:space="preserve">Timing of diagnosis </t>
  </si>
  <si>
    <t>Timely diagnosis of cleft palate</t>
  </si>
  <si>
    <t>Consent status</t>
  </si>
  <si>
    <t>Audit Outcomes at 5 years of age</t>
  </si>
  <si>
    <t xml:space="preserve">Psychology  </t>
  </si>
  <si>
    <t>Reasons outcome not collected</t>
  </si>
  <si>
    <t>CRANE Project Team</t>
  </si>
  <si>
    <t>Governance and Funding</t>
  </si>
  <si>
    <t>Indicators</t>
  </si>
  <si>
    <t>https://www.crane-database.org.uk/reports-home/</t>
  </si>
  <si>
    <t>CRANE 2023 Annual Report</t>
  </si>
  <si>
    <t>Published</t>
  </si>
  <si>
    <t>Document</t>
  </si>
  <si>
    <t>Members of CRANE Project Team</t>
  </si>
  <si>
    <t>Name</t>
  </si>
  <si>
    <t>Role</t>
  </si>
  <si>
    <t>Affiliation</t>
  </si>
  <si>
    <t>Craig Russell</t>
  </si>
  <si>
    <t xml:space="preserve">Clinical Project Lead / 
Consultant Surgeon </t>
  </si>
  <si>
    <t>Clinical Effectiveness Unit / 
NHS Greater Glasgow and Clyde</t>
  </si>
  <si>
    <t>Jibby Medina</t>
  </si>
  <si>
    <t>Programme Manager</t>
  </si>
  <si>
    <t>Clinical Effectiveness Unit</t>
  </si>
  <si>
    <t>Kate Fitzsimons</t>
  </si>
  <si>
    <t>Sophie Butterworth</t>
  </si>
  <si>
    <t>Clinical Research Fellow</t>
  </si>
  <si>
    <t>Jan van der Meulen</t>
  </si>
  <si>
    <t>Clinical Epidemiologist</t>
  </si>
  <si>
    <t>Clinical Effectiveness Unit / 
London School of Hygiene and Tropical Medicine</t>
  </si>
  <si>
    <t>Gosia Brzoska</t>
  </si>
  <si>
    <t>CEU Research Coordinator</t>
  </si>
  <si>
    <t xml:space="preserve">Ownership </t>
  </si>
  <si>
    <t>The database is funded by the National Health Service through the National Specialised Commissioning Group for England, the Welsh Health Specialised Service, and the Northern Ireland Specialist Services Commissioning Team; who have responsibility for the delivery of care to children born with cleft lip and palate in England, Wales and Northern Ireland. An independent body, the Cleft Development Group UK, which represents patient representative groups, clinicians and commissioners, has the overall responsibility for running the database.</t>
  </si>
  <si>
    <t>Cleft Development Group</t>
  </si>
  <si>
    <t>The Cleft Development Group is a body with two distinct roles.  Firstly, it is responsible for making arrangements for the running and commissioning of the CRANE Database. 
Secondly, it is responsible for providing guidance on all aspects of the delivery of cleft care in England, Wales, and – when asked – by Northern Ireland.  It includes representatives from all the stakeholders in cleft care in the UK, including commissioners, public health consultants/regional cleft leads, specialists in the provision of cleft care, and parents and patients.  It also has representatives from the health services in Wales, Scotland and Northern Ireland, as well as a representative from the Republic of Ireland cleft service.
The Cleft Development Group CRANE web page provides detail on the CDG Membership and Terms of Reference.</t>
  </si>
  <si>
    <t>Funding</t>
  </si>
  <si>
    <t>Funding of the CRANE Database is currently coordinated and agreed by representatives of the National Specialised Commissioning Group for England, the Welsh Health Specialised Service, and the Northern Ireland Specialist Services Commissioning Team. Funds are raised through a levy calculated on a weighted per capita basis from the commissioning bodies in England, Wales and Northern Ireland.  The levy is currently collected by Specialised Commissioning (East Midlands).</t>
  </si>
  <si>
    <t xml:space="preserve">Click here for information on the Cleft Development Group </t>
  </si>
  <si>
    <t>Pathway</t>
  </si>
  <si>
    <t>#</t>
  </si>
  <si>
    <t>Indicator</t>
  </si>
  <si>
    <t>Denominator</t>
  </si>
  <si>
    <t>Numerator</t>
  </si>
  <si>
    <t>Consideration</t>
  </si>
  <si>
    <t xml:space="preserve">More information on this can be found on the Cleft Lip &amp; Palate Association (CLAPA) website https://www.clapa.com/treatment/nhs-cleft-teams/ </t>
  </si>
  <si>
    <t xml:space="preserve">***Data for Oxford and Salisbury cleft care teams combined upon request by the Spires’ Clinical Director (June 2016). </t>
  </si>
  <si>
    <t>**Data for GOSH and Broomfield cleft care teams combined upon request by the Spires’ Clinical Director (January 2017).</t>
  </si>
  <si>
    <t>*The North West, Isle of Man and North Wales Cleft Lip and Palate Network.</t>
  </si>
  <si>
    <t xml:space="preserve">Notes: </t>
  </si>
  <si>
    <t>Royal Belfast Hospital for Sick Children</t>
  </si>
  <si>
    <t>Guy’s and St Thomas' NHS Foundation Trust</t>
  </si>
  <si>
    <t>University Hospitals Bristol &amp; Weston NHS Foundation Trust (UHBW)</t>
  </si>
  <si>
    <t>Swansea Bay University Health Board</t>
  </si>
  <si>
    <t>John Radcliffe Hospital, Oxford</t>
  </si>
  <si>
    <t>Salisbury District Hospital, jointly with</t>
  </si>
  <si>
    <t>The Spires***</t>
  </si>
  <si>
    <t>Broomfield Hospital in Essex</t>
  </si>
  <si>
    <t xml:space="preserve">Great Ormond Street Hospital (GOSH), jointly with </t>
  </si>
  <si>
    <t>North Thames**</t>
  </si>
  <si>
    <t>Cambridge University Hospitals NHS Foundation Trust</t>
  </si>
  <si>
    <t>Birmingham Children's Hospital</t>
  </si>
  <si>
    <t>Nottingham University Hospitals NHS Foundation Trust</t>
  </si>
  <si>
    <t>Royal Manchester Children’s Hospital</t>
  </si>
  <si>
    <t>Manchester*</t>
  </si>
  <si>
    <t xml:space="preserve">Liverpool Alder Hey Children’s Hospital </t>
  </si>
  <si>
    <t>Liverpool*</t>
  </si>
  <si>
    <t>Leeds Teaching Hospitals NHS Trust</t>
  </si>
  <si>
    <t>Newcastle Hospitals NHS Foundation Trust</t>
  </si>
  <si>
    <t>Host Hospital(s)</t>
  </si>
  <si>
    <t>Cleft Services – in England, Wales and Northern Ireland</t>
  </si>
  <si>
    <t>International classification of Disease 10th Revision (ICD-10) diagnostic codes for cleft lip and/or palate.</t>
  </si>
  <si>
    <t>Code</t>
  </si>
  <si>
    <t>Q35</t>
  </si>
  <si>
    <t>Q36</t>
  </si>
  <si>
    <t>Q37</t>
  </si>
  <si>
    <t>Cleft palate with cleft lip</t>
  </si>
  <si>
    <t xml:space="preserve">Classification of Surgical Operations and Procedures 4th Revision (OPCS-4) codes for cleft lip and cleft palate repairs. </t>
  </si>
  <si>
    <t>F031</t>
  </si>
  <si>
    <t>Correction of deformity to lip</t>
  </si>
  <si>
    <t>F291</t>
  </si>
  <si>
    <t>Correction of deformity to palate</t>
  </si>
  <si>
    <t>TIM - Psychology
(Reporting)</t>
  </si>
  <si>
    <t>SDQ - Psychology
(Reporting)</t>
  </si>
  <si>
    <t>Audit ages checks</t>
  </si>
  <si>
    <t>Alerts &amp; outliers</t>
  </si>
  <si>
    <t>Cleft service alert and outlier status</t>
  </si>
  <si>
    <t>TIM - Psychology data</t>
  </si>
  <si>
    <t>SDQ  - Psychology data</t>
  </si>
  <si>
    <t>Speech
(standard 1)</t>
  </si>
  <si>
    <t>Speech
(standard 2A)</t>
  </si>
  <si>
    <t>Speech
(standard 3)</t>
  </si>
  <si>
    <t>* Registered in CRANE by 04 July 2023</t>
  </si>
  <si>
    <t>Cleft service alert and outlier status for data submitted to the CRANE Database by 4 July 2023 (2014-2016 births - Annual Report 2023)</t>
  </si>
  <si>
    <t>*Registered in CRANE by 04 July 2023. Excluding those who died before 5 years and those with submucous cleft palates</t>
  </si>
  <si>
    <t>*Registered in CRANE by 04 July 2023. Excluding those who have died and those with submucous cleft palates</t>
  </si>
  <si>
    <t xml:space="preserve">*Registered in CRANE by 04 July 2023. </t>
  </si>
  <si>
    <t>* Registered in CRANE by 04 July 2023.</t>
  </si>
  <si>
    <t>Registered in CRANE by 04 July 2023</t>
  </si>
  <si>
    <t>Dental health
(dmft&gt;0)</t>
  </si>
  <si>
    <t>Dental health
(dmft&gt;5)</t>
  </si>
  <si>
    <t>Psychology
(TIM 1a+)</t>
  </si>
  <si>
    <t>N/A</t>
  </si>
  <si>
    <t>Alert x2</t>
  </si>
  <si>
    <t>Negative outlier for consent verification. Review other results with caution</t>
  </si>
  <si>
    <t>Senior Research Fellow</t>
  </si>
  <si>
    <t>Antenatal</t>
  </si>
  <si>
    <t>&lt;1 month</t>
  </si>
  <si>
    <t>&lt;6 months</t>
  </si>
  <si>
    <t>Submucous cleft palate</t>
  </si>
  <si>
    <t>*Registered in CRANE by 04 July 2023. Excludes 42 children with a submucous cleft palate alone.</t>
  </si>
  <si>
    <t>SMCP + CL</t>
  </si>
  <si>
    <t>Unilateral cleft lip + palate</t>
  </si>
  <si>
    <t>Bilateral cleft lip + palate</t>
  </si>
  <si>
    <t>SMCP alone</t>
  </si>
  <si>
    <t>Late diagnosis</t>
  </si>
  <si>
    <t>Grey column indicates desireable outcome</t>
  </si>
  <si>
    <t>Timely diagnosis**</t>
  </si>
  <si>
    <t>**Timely diagnosis is antental for clefts involving the lip and antenatal or &lt;24hrs after birth for clefts involving the lip alone.</t>
  </si>
  <si>
    <r>
      <t>Timely diagnosis</t>
    </r>
    <r>
      <rPr>
        <b/>
        <vertAlign val="superscript"/>
        <sz val="9"/>
        <color theme="1"/>
        <rFont val="Calibri"/>
        <family val="2"/>
      </rPr>
      <t>1</t>
    </r>
  </si>
  <si>
    <t>**Revised totals have excluded South West due to being a negative outlier for reporting diagnosis time</t>
  </si>
  <si>
    <t xml:space="preserve"> </t>
  </si>
  <si>
    <t>&lt;72 hours</t>
  </si>
  <si>
    <t>&lt;1 week</t>
  </si>
  <si>
    <t>&gt;6 months</t>
  </si>
  <si>
    <t>Antenatal or &lt;24 hours after birth</t>
  </si>
  <si>
    <t>Antenatal or &lt;72 hours after birth</t>
  </si>
  <si>
    <t>Revised total</t>
  </si>
  <si>
    <r>
      <rPr>
        <vertAlign val="superscript"/>
        <sz val="9"/>
        <color theme="1"/>
        <rFont val="Calibri"/>
        <family val="2"/>
      </rPr>
      <t>1</t>
    </r>
    <r>
      <rPr>
        <sz val="9"/>
        <color theme="1"/>
        <rFont val="Calibri"/>
        <family val="2"/>
      </rPr>
      <t>Timely diagnosis defined as antenatal for clefts involving the lip and antenatal or &lt;24hrs after birth for clefts involving the palate alone.</t>
    </r>
  </si>
  <si>
    <t>Alert or outlier (not subject to outlier policy)</t>
  </si>
  <si>
    <t>Diagnosis time</t>
  </si>
  <si>
    <t>Submucous cleft palate with cleft lip</t>
  </si>
  <si>
    <t>Submucous cleft    palate</t>
  </si>
  <si>
    <t>Missing</t>
  </si>
  <si>
    <t>Premature births**</t>
  </si>
  <si>
    <t>*Registered in CRANE by 04 July 2023. Children without consent and gestation data are excluded.</t>
  </si>
  <si>
    <t>**Defined as gestational age less than 37 weeks.</t>
  </si>
  <si>
    <t>Referred within 24 hours of birth</t>
  </si>
  <si>
    <t>*Registered in CRANE by 4 July 23.</t>
  </si>
  <si>
    <t>Assessed by external CAPS-A trainer listener</t>
  </si>
  <si>
    <t>Percentages calculated based on total number of children with cleft palate</t>
  </si>
  <si>
    <t>Percentages calculated based on total number of children with cleft type reported</t>
  </si>
  <si>
    <t>Female and Male percentages calculated based on number of children with reported sex</t>
  </si>
  <si>
    <t>Cleft lip only</t>
  </si>
  <si>
    <t>Cleft palate only</t>
  </si>
  <si>
    <t>Term births</t>
  </si>
  <si>
    <t>CRANE-registered children</t>
  </si>
  <si>
    <t>Children with diagnosis time reported*</t>
  </si>
  <si>
    <t>CRANE-consented children</t>
  </si>
  <si>
    <t>Cleft type reported</t>
  </si>
  <si>
    <t>RS present</t>
  </si>
  <si>
    <t>RS absent</t>
  </si>
  <si>
    <t>RS status unknown</t>
  </si>
  <si>
    <t>RS assumed to be asbsent</t>
  </si>
  <si>
    <t>Sex reported</t>
  </si>
  <si>
    <t>Children with cleft palate</t>
  </si>
  <si>
    <t>Consented children with birthweight reported**</t>
  </si>
  <si>
    <t xml:space="preserve">**Exclusions: 1) Children without consent, 2) children missing birthweight.  </t>
  </si>
  <si>
    <t xml:space="preserve">**Exclusions: 1) Children without consent, 2) children missing gestation data and/or birthweight, 3) children known to be born &lt;37 weeks' gestation.  </t>
  </si>
  <si>
    <t>Low birthweight        
(&lt;2500g)</t>
  </si>
  <si>
    <t>Healthy birthweight    
(2500g-(4000g)</t>
  </si>
  <si>
    <t>High birthweight     
(&gt;=4000g)</t>
  </si>
  <si>
    <t>RS status reported</t>
  </si>
  <si>
    <t>CL</t>
  </si>
  <si>
    <t>CP</t>
  </si>
  <si>
    <t>CL+SMCP</t>
  </si>
  <si>
    <t>Grey column indicates data completeness and data presented in funnel plot (RS present)</t>
  </si>
  <si>
    <t>Reported RS status</t>
  </si>
  <si>
    <t xml:space="preserve">Table 1 of 4: Number (%) of CRANE-registered* children born in 2020-2022, with diagnosis time reported </t>
  </si>
  <si>
    <t>Table 4 of 4: Number (%) of CRANE-registered children born in 2020-2022 with a cleft affecting the lip (CL, UCLP &amp; BCLP) who had an antenatal diagnosis, according to Cleft Service</t>
  </si>
  <si>
    <t>Number of CRANE-registered* children born with a cleft palate alone in 2020-2022, according to diagnosis time and Cleft Service</t>
  </si>
  <si>
    <t xml:space="preserve">Registrations </t>
  </si>
  <si>
    <t>Patient characteristics</t>
  </si>
  <si>
    <t xml:space="preserve">Gestational age </t>
  </si>
  <si>
    <t>Birth weight</t>
  </si>
  <si>
    <t>Timing of diagnosis for all cleft types</t>
  </si>
  <si>
    <t>Referral and contact time</t>
  </si>
  <si>
    <t xml:space="preserve">2020-2022 </t>
  </si>
  <si>
    <t xml:space="preserve">2014-2016 </t>
  </si>
  <si>
    <t>Consent</t>
  </si>
  <si>
    <t>2020-2022  Registrations
2014-2016  Outcomes</t>
  </si>
  <si>
    <t>Child growth - data completeness and BMI</t>
  </si>
  <si>
    <t>Facial growth - data completeness and 5 year old index scores</t>
  </si>
  <si>
    <t xml:space="preserve">* Registered in CRANE by 04 July 2023.  </t>
  </si>
  <si>
    <t>***Revised totals have excluded centres identified as outliers. Consent verification outlier: West Midlands. Data completion outliers: West Midlands and South West. The revised means were used to calculate funnel plots.</t>
  </si>
  <si>
    <t xml:space="preserve">****Data from services with a negative outlier status were not used to calculate averages for the speech outcome funnel plots </t>
  </si>
  <si>
    <t>16 CAPS-A Speech parameters</t>
  </si>
  <si>
    <t>***Revised totals have excluded West Midlands due to being an outlier for consent verification (2014-2016 births). The revised mean was used to calculate funnel plots</t>
  </si>
  <si>
    <t xml:space="preserve">****Data from services with a negative outlier status were not used to calculate averages for TIM score funnel plots </t>
  </si>
  <si>
    <t xml:space="preserve">****Data from services with a negative outlier status were not used to calculate averages for the SDQ outcome funnel plot </t>
  </si>
  <si>
    <t>*Registered in CRANE by 04 July 2023.</t>
  </si>
  <si>
    <t>Age of outcome assessment among CRANE-registered* consented children</t>
  </si>
  <si>
    <t>Reasons outcome not collected - child growth, dental health, facial growth, speech and psychology</t>
  </si>
  <si>
    <t>Audit ages checks - child growth, dental health, facial growth, speech and psychology</t>
  </si>
  <si>
    <t>Psychology - data completeness and outcomes</t>
  </si>
  <si>
    <t>Revised total**</t>
  </si>
  <si>
    <t>CL + Submucous cleft palate</t>
  </si>
  <si>
    <t>Referral time reported</t>
  </si>
  <si>
    <t>Contact time reported</t>
  </si>
  <si>
    <t>Contact within 24 hours of referral</t>
  </si>
  <si>
    <t>Outlier status**</t>
  </si>
  <si>
    <t xml:space="preserve">**Data from services with a negative outlier status for consent were not used to calculate means for outcome funnel plots </t>
  </si>
  <si>
    <t>*Registered in CRANE by 04 July 2023.  Children without consent are excluded.</t>
  </si>
  <si>
    <t>Gestational age reported</t>
  </si>
  <si>
    <t>** Revised total has excluded consent verification outliers (2020-2022 births): West Midlands. The revised mean was used to calculate funnel plot</t>
  </si>
  <si>
    <t>Birthweight reported</t>
  </si>
  <si>
    <t>West Midlands**</t>
  </si>
  <si>
    <t>South West**</t>
  </si>
  <si>
    <t>Grey column represents desireable outcome and is presented in funnel plot</t>
  </si>
  <si>
    <t>**Revised totals have excluded North Thames, South West &amp; Northern Ireland due to being negative outliers for reporting contact time. Revised rate used for outcome funnel plot.</t>
  </si>
  <si>
    <t>Consented children with gestational age reported*</t>
  </si>
  <si>
    <t>Grey column indicates data presented in funnel plot  or desirable outcome</t>
  </si>
  <si>
    <t>Ridwana Siddika</t>
  </si>
  <si>
    <r>
      <t xml:space="preserve">Clinical Effectiveness Unit - </t>
    </r>
    <r>
      <rPr>
        <i/>
        <sz val="11"/>
        <color theme="1"/>
        <rFont val="Calibri"/>
        <family val="2"/>
      </rPr>
      <t>from Nov 2023</t>
    </r>
  </si>
  <si>
    <r>
      <t xml:space="preserve">Clinical Effectiveness Unit - </t>
    </r>
    <r>
      <rPr>
        <i/>
        <sz val="11"/>
        <color theme="1"/>
        <rFont val="Calibri"/>
        <family val="2"/>
      </rPr>
      <t>Apr-Nov 2023</t>
    </r>
  </si>
  <si>
    <t>CRANE Indicators</t>
  </si>
  <si>
    <t>*Since October 2020 reasons applied to SDQ only.</t>
  </si>
  <si>
    <t>Psychology
(SDQ only)</t>
  </si>
  <si>
    <t>All CRANE Project Team members who contributed to the 2023 report</t>
  </si>
  <si>
    <t>Governance and Funding, as ratified by the Cleft Development Group (CDG)</t>
  </si>
  <si>
    <t>Royal Hospital for Children, Glasgow</t>
  </si>
  <si>
    <t>The CRANE Database covers England, Wales, Northern Ireland and Scotland.  Cleft care is currently delivered by the following cleft services.</t>
  </si>
  <si>
    <t>Cleft Services in England, Wales, Northern Ireland and Scotland</t>
  </si>
  <si>
    <t>Indicators - including data quality, process and outcome indicators</t>
  </si>
  <si>
    <t>Dental health - data completeness, dmft, treatment and care index</t>
  </si>
  <si>
    <t>Chapter 5</t>
  </si>
  <si>
    <t>Additional information</t>
  </si>
  <si>
    <t>Speech - data completeness and standards</t>
  </si>
  <si>
    <t>Data Quality</t>
  </si>
  <si>
    <t>Process</t>
  </si>
  <si>
    <t>n=</t>
  </si>
  <si>
    <t>Diagnosis</t>
  </si>
  <si>
    <t>Timely detection of Cleft Palate (CP), within 24/72 hours from birth</t>
  </si>
  <si>
    <t>Referral and contact</t>
  </si>
  <si>
    <t>Referral to a cleft care team within 24 hours of birth</t>
  </si>
  <si>
    <t>Related to CLP01: % parents contacted by a cleft team Clinical Nurse Specialist (CNS) within 24 hrs of referral with an antenatal diagnosis of CLP</t>
  </si>
  <si>
    <t>Contact with a cleft care team within 24 hours of referral</t>
  </si>
  <si>
    <t>Related to CLP02: % parents, of infants diagnosed with CLP, who receive a visit from a cleft team CNS within 24 hrs of first referral (following birth)</t>
  </si>
  <si>
    <t>Dental decay at 5 years of age</t>
  </si>
  <si>
    <t>Mirrors CLP06: % of 5 year old children with CLP, who have had a treatment index recorded by a calibrated paediatric dentist (dmft scores)</t>
  </si>
  <si>
    <t>Patients with Five Year Old Index scores reflecting ‘good’ dental arch relationships</t>
  </si>
  <si>
    <t>Mirrors CLP09: % of five year old children, with complete UCLP who have good maxillary growth as determined by the 5 Year Growth Index</t>
  </si>
  <si>
    <t>Child growth at 5 years recorded for all eligible children</t>
  </si>
  <si>
    <t>Facial growth at 5 years recorded for all eligible children</t>
  </si>
  <si>
    <t>Speech scores at 5 years recorded for all eligible children</t>
  </si>
  <si>
    <t>Function</t>
  </si>
  <si>
    <t>Type</t>
  </si>
  <si>
    <t>Audit</t>
  </si>
  <si>
    <t>Registry</t>
  </si>
  <si>
    <t>Data quality</t>
  </si>
  <si>
    <t>Extensive dental decay at 5 years of age</t>
  </si>
  <si>
    <r>
      <t>Key:</t>
    </r>
    <r>
      <rPr>
        <sz val="10"/>
        <color theme="1"/>
        <rFont val="Calibri"/>
        <family val="2"/>
        <scheme val="minor"/>
      </rPr>
      <t xml:space="preserve"> BCLP – Bilateral Cleft Lip and Palate; CAPS-A - Cleft Audit Protocol for Speech-Augmented; CP – Cleft Lip; CP – Cleft Palate; dmft – decayed, missed or filled teeth; HES – Hospital Episode Statistics; UCLP – Unilateral Cleft Lip and Palate.</t>
    </r>
  </si>
  <si>
    <t>Type:</t>
  </si>
  <si>
    <t>Total No:</t>
  </si>
  <si>
    <t>All eligible children seen by a psychologist before the age of 6 years</t>
  </si>
  <si>
    <t>Psychological concerns identified at the age of 5 years</t>
  </si>
  <si>
    <t>Treatment: Nursing</t>
  </si>
  <si>
    <t>Treatment: Dental</t>
  </si>
  <si>
    <t>Treatment: Orthodontic</t>
  </si>
  <si>
    <t>Treatment: Speech &amp; Language</t>
  </si>
  <si>
    <t>Treatment: Psychology</t>
  </si>
  <si>
    <t>Participation in audit is a mandatory requirement of service provision contract; and audit data cannot be recorded without consent</t>
  </si>
  <si>
    <t>Birth</t>
  </si>
  <si>
    <t>Table 2 of 3: Number (%) of CRANE-consented* children born in 2020-2022,  according to birthweight category and Cleft Service - for all children with reported birthweight</t>
  </si>
  <si>
    <t>Table 3 of 4: Number (%) of CRANE-registered children born in 2020-2022 with a timely diagnosis, according to cleft type</t>
  </si>
  <si>
    <t>Table 2 of 3: Number (%) of children* born in 2020-2022, referred to a Cleft Service within 24 hours of birth, according to cleft type</t>
  </si>
  <si>
    <t>Table 2 of 2: Number (%) of children* born in 2020-2022, contacted within 24 hours of referral, according to cleft type</t>
  </si>
  <si>
    <t>Table 1 of 2: Number (%) of CRANE-consented* children born in 2020-2022 with gestational age reported, according to Cleft Service</t>
  </si>
  <si>
    <t>Table 2 of 2: Number (%) of CRANE-consented* children born in 2020-2022, according to gestation at birth and Cleft Service</t>
  </si>
  <si>
    <t>Table 1 of 4: Number (%) of CRANE-registered* children born in 2020-2022, according to cleft type and Cleft Service</t>
  </si>
  <si>
    <t>Table 2 of 4: Number (%) of CRANE-registered* children born in 2020-2022, according to Robin Sequence Status and Cleft Service</t>
  </si>
  <si>
    <t>Table 4 of 4: Number (%) of CRANE-registered* children born in 2020-2022, according to sex and cleft type</t>
  </si>
  <si>
    <t>Table 3 of 3: Number (%) of CRANE-consented* children born in 2020-2022,  according to birthweight category and Cleft Service - for children born at term</t>
  </si>
  <si>
    <t>Table 2 of 2: Number (%) of CRANE-registered* children born in 2014-2016, according to consent status and Cleft Service</t>
  </si>
  <si>
    <t>Table 1 of 2: Number (%) of CRANE-registered* children born in 2020-2022, according to consent status and Cleft Service</t>
  </si>
  <si>
    <t xml:space="preserve">With the exception of consent verification, calculations are performed for consented children only. Children dying before 5 years and those with a submucous cleft palate are excluded. </t>
  </si>
  <si>
    <t>Not plotted due to insufficient children with data (&lt;10)</t>
  </si>
  <si>
    <t>Consented eligible children**</t>
  </si>
  <si>
    <t>All eligible children</t>
  </si>
  <si>
    <t>Eligible children with 5 year growth data**</t>
  </si>
  <si>
    <t>Total children accounted for</t>
  </si>
  <si>
    <t>children**</t>
  </si>
  <si>
    <t>Eligible children with reported five-year-index**</t>
  </si>
  <si>
    <t>Eligible children with speech reported**</t>
  </si>
  <si>
    <t>Eligible children**</t>
  </si>
  <si>
    <t>Consented eligible  children**</t>
  </si>
  <si>
    <t>NP: Not plotted due to insufficient children with data (&lt;10)</t>
  </si>
  <si>
    <t xml:space="preserve">Figure 1. Breakdown of good, fair and poor facial growth scores, according to Cleft Service, for 2014-2016 births. </t>
  </si>
  <si>
    <t xml:space="preserve">Referral recorded for all eligible children </t>
  </si>
  <si>
    <t xml:space="preserve">Contact recorded for all eligible children </t>
  </si>
  <si>
    <t>Chapter 3 - Section 3.1</t>
  </si>
  <si>
    <t>Chapter 3 - Section 3.2</t>
  </si>
  <si>
    <t>Chapter 3 - Section 3.3</t>
  </si>
  <si>
    <t>Referral to and contact with Cleft Services</t>
  </si>
  <si>
    <t>CRANE registrations: patient and birth characteristics</t>
  </si>
  <si>
    <t>Chapters 4 and 5</t>
  </si>
  <si>
    <t>Chapter 4</t>
  </si>
  <si>
    <t>Chapter 5 - Section 5.1</t>
  </si>
  <si>
    <t>Chapter 5 - Section 5.2</t>
  </si>
  <si>
    <t>Chapter 5 - Section 5.3</t>
  </si>
  <si>
    <t>Chapter 5 - Section 5.4</t>
  </si>
  <si>
    <t>Chapter 5 - Section 5.5</t>
  </si>
  <si>
    <t>Chapter / Section</t>
  </si>
  <si>
    <t>Database development work</t>
  </si>
  <si>
    <t>2006-2021</t>
  </si>
  <si>
    <t>CRANE linkage with the Newborn Hearing Screening Programme</t>
  </si>
  <si>
    <t>Chapter 6 - Section 6.2</t>
  </si>
  <si>
    <t xml:space="preserve">Birthweight recorded for all eligible children </t>
  </si>
  <si>
    <t>CRANE-registered children with a cleft affecting the lip and diagnosis time reported</t>
  </si>
  <si>
    <t>Children with a cleft affecting the palate alone (excluding SMCP)</t>
  </si>
  <si>
    <t>CRANE-registered cases with referral time recorded</t>
  </si>
  <si>
    <t>CRANE-registered cases with contact time recorded</t>
  </si>
  <si>
    <t>Families referred to a cleft care team within 24 hours of birth</t>
  </si>
  <si>
    <t>Families contacted by a cleft care team within 24 hours of referral</t>
  </si>
  <si>
    <t>Consent verification undergone with all families of children with a with cleft lip and/or palate recorded in the CRANE Database</t>
  </si>
  <si>
    <t>Families approached for consent verification verification (provide informed consent or decline) regarding CRANE outcome data collection</t>
  </si>
  <si>
    <t>Children with a Healthy Body Mass Index (BMI) at 5 years of age</t>
  </si>
  <si>
    <t>Healthy Body Mass Index (BMI) at 5 years of age</t>
  </si>
  <si>
    <t>Children with at least one dmft (dmft &gt;0) at 5 years of age</t>
  </si>
  <si>
    <t>Children with six or more dmft (dmft &gt;5) at 5 years of age</t>
  </si>
  <si>
    <t>Percentage of dental care provided by fillings (not extraction or no treatment) in children at 5 years of age</t>
  </si>
  <si>
    <t>Children with Five Year Old Index scores reflecting ‘good’ dental arch relationships</t>
  </si>
  <si>
    <t>Children with gestational age reported</t>
  </si>
  <si>
    <t>Children with birthweight reported</t>
  </si>
  <si>
    <t>Children with referral time recorded</t>
  </si>
  <si>
    <t>Children with contact time recorded</t>
  </si>
  <si>
    <t>Children with clefts involving the lip (CL, UCLP and BCLP) diagnosed antenatally</t>
  </si>
  <si>
    <t>Children with Cleft Palates (CP) diagnosed within 24/72 hours from birth</t>
  </si>
  <si>
    <t>Children with a recorded height and weight at 5 years of age</t>
  </si>
  <si>
    <t>Children with recorded Five Year Old Index scores at 5 years of age</t>
  </si>
  <si>
    <t>Children with recorded Cleft Audit Protocol for Speech – Augmented (CAPS-A) scores (all 16) at 5 years of age</t>
  </si>
  <si>
    <t>Children with green ratings across all 16 CAPS-A speech parameters</t>
  </si>
  <si>
    <t>The achievement of speech with no evidence of a structurally related problem and no cleft speech characteristics requiring intervention</t>
  </si>
  <si>
    <t>The achievement of speech without evidence of a structurally related speech difficulty</t>
  </si>
  <si>
    <t>Children with no reported history of velopharyngeal surgery or fistula repair for speech purposes, and green ratings across the following six CAPS-A speech parameters: Hypernasal resonance, both nasal airflow parameters (audible nasal emission and nasal turbulence), and all three Passive CSCs</t>
  </si>
  <si>
    <t>The achievement of speech without evidence of significant cleft-related speech characteristics (on sentence repetition), which may require therapy and/or surgery</t>
  </si>
  <si>
    <t>Children with green ratings across the following 10 CSCs: All three Anterior Oral CSCs, both Posterior Oral CSCs, all four Non Oral CSCs, and gliding of fricatives (a Passive CSC)</t>
  </si>
  <si>
    <t>Decayed, missing or filled teeth (dmft) at 5 years recorded for all eligible children</t>
  </si>
  <si>
    <t>Children with a recorded total dmft score at 5 years of age</t>
  </si>
  <si>
    <t>Tiers of Involvement Measure (TIM) scores recorded for all eligible children</t>
  </si>
  <si>
    <t>Children with a recorded TIM score at 5 years of age</t>
  </si>
  <si>
    <t xml:space="preserve">Children with TIM scores indicating they were seen by a psychologist before the age of 6 years and a psychosocial screen was completed or psychological input arranged (TIM tiers 1 to 6, also referred to as TIM tier 1a+) </t>
  </si>
  <si>
    <t>Children with a recorded SDQ score at 5 years of age</t>
  </si>
  <si>
    <t>Strengths and Difficulties Questionnaire (SDQ) scores recorded for all eligible children</t>
  </si>
  <si>
    <t>Children with ‘high’ or ‘very high’ SDQ scores</t>
  </si>
  <si>
    <t>Gestational age recorded for all eligible children</t>
  </si>
  <si>
    <t xml:space="preserve">Linked </t>
  </si>
  <si>
    <t>Unlinked</t>
  </si>
  <si>
    <t>Year of birth</t>
  </si>
  <si>
    <t>Linked</t>
  </si>
  <si>
    <t>South Wales*</t>
  </si>
  <si>
    <t>Northern Ireland*</t>
  </si>
  <si>
    <t>Scotland*</t>
  </si>
  <si>
    <t>Unknown</t>
  </si>
  <si>
    <t>*Children from these services had an English postcode of residence at the time of linkage</t>
  </si>
  <si>
    <t>Patient Characteristics</t>
  </si>
  <si>
    <t>Cohort eligible for linkage</t>
  </si>
  <si>
    <t>Linked data</t>
  </si>
  <si>
    <t>Unlinked data</t>
  </si>
  <si>
    <t xml:space="preserve">Total </t>
  </si>
  <si>
    <t>Sex</t>
  </si>
  <si>
    <t>p=0.168 (excludes missing data)</t>
  </si>
  <si>
    <t>Type of cleft</t>
  </si>
  <si>
    <t>SMCP+CL</t>
  </si>
  <si>
    <t xml:space="preserve">SMCP </t>
  </si>
  <si>
    <t>p&lt;0.001 (excludes missing data)</t>
  </si>
  <si>
    <t>Syndromic status reported in CRANE</t>
  </si>
  <si>
    <t>No</t>
  </si>
  <si>
    <t xml:space="preserve">p&lt;0.001 </t>
  </si>
  <si>
    <t>SMCP</t>
  </si>
  <si>
    <t>% of those with complete assessment</t>
  </si>
  <si>
    <t>Total with no clear response unilaterally or bilaterally</t>
  </si>
  <si>
    <t>Total with clear response with or without follow-up</t>
  </si>
  <si>
    <t>Total with complete assessment</t>
  </si>
  <si>
    <t>Incomplete assessment</t>
  </si>
  <si>
    <t>No clear response unilaterally</t>
  </si>
  <si>
    <t>Clear response</t>
  </si>
  <si>
    <t>Table 1 of 4: Number and percentage of  eligible children in the CRANE database linked to NHSP</t>
  </si>
  <si>
    <t>Table 2 of 4: Number and percentage of eligible children in the CRANE database linked to NHSP, according to year of birth.</t>
  </si>
  <si>
    <t>Table 3 of 4: Characteristics of children included in the analysis and the number and percentage of those with linked and unlinked data according to each characteristic.</t>
  </si>
  <si>
    <t>Table 4 of 4: Outcome of newborn hearing screening assessment according to cleft type.</t>
  </si>
  <si>
    <t>Clear response with
follow-up</t>
  </si>
  <si>
    <t>No clear response
bilaterally</t>
  </si>
  <si>
    <t>Antenatal diagnosis for CL, UCLP and BCLP</t>
  </si>
  <si>
    <t>CRANE-consented</t>
  </si>
  <si>
    <t>CRANE-registered</t>
  </si>
  <si>
    <t>Chapter 6 - Section 6.1</t>
  </si>
  <si>
    <t>Hospital Episode Statistics (HES) codes</t>
  </si>
  <si>
    <t>Hospital Episode Statistics (HES) - Diagnosis and Procedure Codes</t>
  </si>
  <si>
    <t>2009-2018</t>
  </si>
  <si>
    <t>CRANE-consented children alive at the age of 5 years, without submucous cleft palates</t>
  </si>
  <si>
    <t>CRANE-consented children with a recorded height and weight - alive at the age of 5 years, without submucous cleft palates</t>
  </si>
  <si>
    <t>CRANE-consented children with a recorded total decayed, missing or filled teeth (dmft) score - alive at the age of 5 years, without submucous cleft palates</t>
  </si>
  <si>
    <t>CRANE-consented children with complete UCLP alive at the age of 5 years</t>
  </si>
  <si>
    <t>CRANE-consented children with UCLP and recorded Five Year Old Index scores at 5 years of age - alive at the age of 5 years</t>
  </si>
  <si>
    <t>CRANE-consented children with complete with a cleft affecting the palate (CP, UCLP, BCLP) alive at the age of 5 years, without submucous cleft palates, and without a diagnosed syndrome</t>
  </si>
  <si>
    <t>CRANE-consented children with a cleft affecting the palate (CP, UCLP, BCLP) and recorded CAPS-A scores - alive at the age of 5 years, without submucous cleft palates, and without a diagnosed syndrome</t>
  </si>
  <si>
    <t>CRANE-consented children with a recorded TIM score - alive at the age of 5 years, without submucous cleft palates</t>
  </si>
  <si>
    <t>CRANE-consented children with a recorded SDQ score - alive at the age of 5 years, without submucous cleft palates</t>
  </si>
  <si>
    <t>Care provided, as measured by the dental treatment index at 5 years of age</t>
  </si>
  <si>
    <t>Care provided, as measured by the dental care index at 5 years of age</t>
  </si>
  <si>
    <t>Percentage of treated dental disease in children at 5 years of age</t>
  </si>
  <si>
    <r>
      <t>CRANE-consented children with a recorded total decayed, missing or filled teeth (dmft) score</t>
    </r>
    <r>
      <rPr>
        <sz val="10"/>
        <rFont val="Calibri"/>
        <family val="2"/>
        <scheme val="minor"/>
      </rPr>
      <t xml:space="preserve"> - alive at the age of 5 years, without submucous cleft palates</t>
    </r>
  </si>
  <si>
    <t>Table 3 of 4: Number (%) of CRANE-registered* children born in 2020-2022, according to sex and Cleft Service</t>
  </si>
  <si>
    <t>Table 1 of 3: Number (%) of CRANE-consented* children born in 2020-2022 with birth weight reported, according to Cleft Service</t>
  </si>
  <si>
    <t>Total children verified</t>
  </si>
  <si>
    <t xml:space="preserve">** Exclusions: (1)  children who died before the age of 5 years, (2) children with a submucous cleft palate, and (3) children with an implausible LAHSAL code </t>
  </si>
  <si>
    <t>Mean Care Index</t>
  </si>
  <si>
    <t>Mean Treatment Index</t>
  </si>
  <si>
    <t xml:space="preserve">** Exclusions: (1)  children who died before the age of 5 years, (2) children with a submucous cleft palate, and (3) children with a implausible LAHSAL code </t>
  </si>
  <si>
    <t>Revised Total***</t>
  </si>
  <si>
    <t>*** Revised totals have excluded centres identified as outliers. Consent verification outlier: West Midlands. Data completion outliers: West Midlands, Spires, South West and Evelina London.  The revised means were used to calculate funnel plots.</t>
  </si>
  <si>
    <t>Revised total***</t>
  </si>
  <si>
    <t>*** Revised totals have excluded consent verification outliers (2014-2016 births): West Midlands. The revised mean was used to calculate funnel plots</t>
  </si>
  <si>
    <t>** Exclusions: (1)  children who died before the age of 5 years</t>
  </si>
  <si>
    <t>** Exclusions: (1)  children who died before the age of 5 years, (2) children with a submucous cleft palate, (3) children with an implausible LAHSAL code, and (4) children with a diagnosed syndrome entered onto the CRANE Database.</t>
  </si>
  <si>
    <t>***Revised totals have excluded centres identified as outliers. Consent verification outliers: West Midlands. Data completion outliers: Cleft Net East, South West and Evelina London. The revised means were used to calculate funnel plots.</t>
  </si>
  <si>
    <t>** Exclusions: (1)  children who died before the age of 5 years, (2) children with a submucous cleft palate, and (3) children with an implausable LAHSAL code .</t>
  </si>
  <si>
    <t>** Exclusions: (1)  children who died before the age of 5 years, (2) children with a submucous cleft palate, and (3) children with an implausible LAHSAL code .</t>
  </si>
  <si>
    <t xml:space="preserve">** Exclusions: (1)  children who died before the age of 5 years, (2) children with a submucous cleft palate, (3) children with an implausible LAHSAL code, and (4) children with a diagnosed syndrome entered onto the CRANE Database. </t>
  </si>
  <si>
    <t>** Exclusions: (1)  children who died before the age of 5 years, (2) children with a submucous cleft palate, (3) children with an implausible LAHSAL code , and (4) children with a diagnosed syndrome entered onto the CRANE Database.</t>
  </si>
  <si>
    <t>CRANE 2023 Annual Report: Responses to outlier process (Appendix)</t>
  </si>
  <si>
    <t>December 2023</t>
  </si>
  <si>
    <t>Version 1</t>
  </si>
  <si>
    <t xml:space="preserve">Documents published related to this product, for reference: </t>
  </si>
  <si>
    <t>**Revised total has excluded West Midlands due to being negative outlier for reporting referral time among children without SMCP alone or unspecified cleft type. Revised rates are used for outcome funnel plot presented in report.</t>
  </si>
  <si>
    <t>Northern Ireland**</t>
  </si>
  <si>
    <t>West Midlands***</t>
  </si>
  <si>
    <t>Spires***</t>
  </si>
  <si>
    <t>South West***</t>
  </si>
  <si>
    <t>Evelina London***</t>
  </si>
  <si>
    <t xml:space="preserve">***Revised totals have excluded consent verification outliers (2014-2016 births): West Midlands. The revised mean was used to calculate funnel plots </t>
  </si>
  <si>
    <t xml:space="preserve">****Data from services with a negative outlier status were not used to calculate means for dental outcome funnel plots </t>
  </si>
  <si>
    <t xml:space="preserve">* Registered in CRANE by 04 July 2023. </t>
  </si>
  <si>
    <t xml:space="preserve">**Exclusions: (1)  children who died before the age of 5 years, (2) children with a submucous cleft palate, and (3) children with an implausible LAHSAL code </t>
  </si>
  <si>
    <t>***Revised totals have excluded centres identified as outliers. Consent verification outliers: West Midlands. Data completion outliers: Liverpool, North Thames, South West and Evelina London. The revised means were used to calculate funnel plots.</t>
  </si>
  <si>
    <t>North Thames***</t>
  </si>
  <si>
    <t>Liverpool***</t>
  </si>
  <si>
    <t xml:space="preserve"> **Exclusions: (1)  children who died before the age of 5 years, (2) children with a submucous cleft palate, and (3) children with an implausible LAHSAL code </t>
  </si>
  <si>
    <t>Eligible children with dmft reported**</t>
  </si>
  <si>
    <t>Table 1 of 3: Number (%) of CRANE-consented* children born in 2014-2016 with dmft scores or reasons this outcome was not collected at 5 years of age, according to Cleft Service</t>
  </si>
  <si>
    <t xml:space="preserve">****Data from services with a negative outlier status were not used to calculate means for facial growth outcome funnel plot </t>
  </si>
  <si>
    <t>Cleft Net East***</t>
  </si>
  <si>
    <t>Trent***</t>
  </si>
  <si>
    <t>**Exclusions: (1)  children who died before the age of 5 years, (2) children with a submucous cleft palate, and (3) children with an implausible LAHSAL code.</t>
  </si>
  <si>
    <t>***Revised totals have excluded centres identified as outliers. Consent verification outliers: West Midlands. Data completion outliers:  West Midlands, Trent, South West and Evelina London. The revised mean was used to calculate funnel plots.</t>
  </si>
  <si>
    <t>Eligible children with TIM scores reported**</t>
  </si>
  <si>
    <t>Eligible children with SDQ scores reported**</t>
  </si>
  <si>
    <t>** Exclusions: (1)  children who died before the age of 5 years, (2) children with a submucous cleft palate, and (3) children with an implausible LAHSAL code.</t>
  </si>
  <si>
    <t>***Revised totals have excluded centres identified as outliers. Consent verification outliers: West Midlands. Data completion outliers: West Midlands, Trent and South West. The revised mean was used to calculate funnel plots.</t>
  </si>
  <si>
    <t xml:space="preserve">****Data from services with a negative outlier status were not used to calculate means for child growth outcome funnel plot </t>
  </si>
  <si>
    <t>Alert or outlier (not subject to outlier policy)**</t>
  </si>
  <si>
    <t>**Revised total for referral within 24 hours of birth has excluded data completeness outliers: West Midlands and South West. Revised rates are used for outcome funnel plot</t>
  </si>
  <si>
    <r>
      <t>Table 2 of 4: Number (%) of CRANE-registered* children born in 2020-2022 with a 'timely'</t>
    </r>
    <r>
      <rPr>
        <b/>
        <vertAlign val="superscript"/>
        <sz val="12"/>
        <color rgb="FF6264A0"/>
        <rFont val="Calibri"/>
        <family val="2"/>
        <scheme val="minor"/>
      </rPr>
      <t>1</t>
    </r>
    <r>
      <rPr>
        <b/>
        <sz val="12"/>
        <color rgb="FF6264A0"/>
        <rFont val="Calibri"/>
        <family val="2"/>
        <scheme val="minor"/>
      </rPr>
      <t xml:space="preserve"> diagnosis, according to Cleft Service </t>
    </r>
  </si>
  <si>
    <t>Table 1 of 3: Number (%) of CRANE-registered* children born in 2020-2022 referred to a Cleft Service within 24 hours of birth, according to each Cleft Service</t>
  </si>
  <si>
    <t>Table 3 of 3: Number (%) of CRANE-registered* children born in 2020-2022 referred to a Cleft Service within 24 hours of birth, according to each Cleft Service. Chidlren with SMCP alone or unspecified cleft type are excluded</t>
  </si>
  <si>
    <t>Table 1 of 2: Number (%) of CRANE-registered* children born in 2020-2022 contacted by the Cleft Service within 24 hours of referral, according to each Cleft Service</t>
  </si>
  <si>
    <t>Table 1 of 2: Number (%) of CRANE-consented* children born in 2014-2016 with growth data at the age of five reported or reasons why this outcome was not collected, according to Cleft Service</t>
  </si>
  <si>
    <t>Table 2 of 2: Distribution of CRANE-consented* children born in 2014-2016 with growth data (height and weight) recorded at the age of five by BMI categories, according to each Cleft Service</t>
  </si>
  <si>
    <t>Table 2 of 3: Raw data for funnel plots. Number (%) of CRANE-consented* children born in 2014 - 2016 with dmft scores &gt; 0  and &gt;5, according to cleft service</t>
  </si>
  <si>
    <t>Table 3 of 3: Number of CRANE-consented* children born 2014-16 with reported dental treatment and care, and average dental Treatment Index and average Care Index, according to cleft service</t>
  </si>
  <si>
    <t>Table 1 of 2: Number (%) of CRANE-consented* children, born in 2014-2016, with a complete UCLP and facial growth outcome data or reason this outcome was not collected at 5 years of age, according to Cleft Service</t>
  </si>
  <si>
    <t>Table 2 of 2: Number (%) of CRANE-consented* children, born in 2014-2016, with a complete UCLP according to five year old index scores and Cleft Service</t>
  </si>
  <si>
    <t>Table 1 of 3: Number (%) of CRANE-consented* children born with a cleft affecting the palate in 2014-2016, according to speech data and Cleft Service</t>
  </si>
  <si>
    <t>Table 2 of 3: Number (%) of CRANE-consented* children born with a cleft affecting the palate in 2014-2016 with reported speech outcomes at 5 years of age, meeting each speech outcome standard, according to Cleft Service</t>
  </si>
  <si>
    <t>Table 3 of 3: Number (%) of CRANE-consented* children born with a cleft affecting the palate in 2014-2016 with reported speech outcomes at 5 years of age, meeting each speech outcome standard, according to cleft type</t>
  </si>
  <si>
    <t>Table 1 of 2: Number (%) of CRANE-consented* children born with a cleft palate in 2014-2016, according to the four parameters for resonance and nasal airflow</t>
  </si>
  <si>
    <t>Table 2 of 2: Number (%) of CRANE-consented* children born with a cleft palate in 2014-2016, according to the twelve Cleft Speech Characteristics (CSCs) parameters.</t>
  </si>
  <si>
    <t xml:space="preserve">Table 1 of 4: Number (%) of CRANE-consented* children born in 2014-2016 with reported Tiers of Involvement Measure (TIM) scores at 5 years of age, according to Cleft Service. </t>
  </si>
  <si>
    <t xml:space="preserve">Table 2 of 4: Number (%) of CRANE-consented* children born in 2014-2016 with TIM scores 1a+ (seen by a psychologist at age 5 and a psychosocial screen was completed or psychological input arranged), according to Cleft Service. </t>
  </si>
  <si>
    <t>Table 3 of 4: Number (%) of CRANE-consented* children born in 2014-2016 with reported Strengths and Difficulties Questionnaire (SDQ) scores at 5 years of age, according to Cleft Service</t>
  </si>
  <si>
    <t>Table 4 of 4:  Number (%) of CRANE-consented* children born in 2014-2016 with High/Very High SDQ scores, according to Cleft Service</t>
  </si>
  <si>
    <t>Table 1 of 1. Number of CRANE-registered* children born in 2020-2022, according to year of birth and Cleft Service</t>
  </si>
  <si>
    <t>Version 1.1</t>
  </si>
  <si>
    <t>Published - correction to psychology data in audit age checks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</si>
</sst>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
    <numFmt numFmtId="166" formatCode="_-* #,##0_-;\-* #,##0_-;_-* &quot;-&quot;??_-;_-@_-"/>
  </numFmts>
  <fonts count="72" x14ac:knownFonts="1">
    <font>
      <sz val="11"/>
      <color theme="1"/>
      <name val="Calibri"/>
      <family val="2"/>
      <scheme val="minor"/>
    </font>
    <font>
      <sz val="9"/>
      <color theme="1"/>
      <name val="Calibri"/>
      <family val="2"/>
      <scheme val="minor"/>
    </font>
    <font>
      <sz val="11"/>
      <color theme="1"/>
      <name val="Calibri"/>
      <family val="2"/>
      <scheme val="minor"/>
    </font>
    <font>
      <b/>
      <sz val="9"/>
      <color theme="1"/>
      <name val="Calibri"/>
      <family val="2"/>
    </font>
    <font>
      <sz val="9"/>
      <color theme="1"/>
      <name val="Calibri"/>
      <family val="2"/>
    </font>
    <font>
      <sz val="9"/>
      <color rgb="FF000000"/>
      <name val="Calibri"/>
      <family val="2"/>
    </font>
    <font>
      <sz val="10"/>
      <color theme="1"/>
      <name val="Calibri"/>
      <family val="2"/>
      <scheme val="minor"/>
    </font>
    <font>
      <b/>
      <sz val="9"/>
      <color theme="1"/>
      <name val="Calibri"/>
      <family val="2"/>
      <scheme val="minor"/>
    </font>
    <font>
      <b/>
      <sz val="11"/>
      <color theme="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sz val="11"/>
      <name val="Calibri"/>
      <family val="2"/>
      <scheme val="minor"/>
    </font>
    <font>
      <sz val="11"/>
      <color rgb="FF323232"/>
      <name val="Arial"/>
      <family val="2"/>
    </font>
    <font>
      <sz val="9"/>
      <color rgb="FFFF0000"/>
      <name val="Calibri"/>
      <family val="2"/>
      <scheme val="minor"/>
    </font>
    <font>
      <b/>
      <sz val="9"/>
      <name val="Calibri"/>
      <family val="2"/>
      <scheme val="minor"/>
    </font>
    <font>
      <sz val="9"/>
      <name val="Calibri"/>
      <family val="2"/>
      <scheme val="minor"/>
    </font>
    <font>
      <sz val="11"/>
      <color rgb="FFFF0000"/>
      <name val="Calibri"/>
      <family val="2"/>
      <scheme val="minor"/>
    </font>
    <font>
      <b/>
      <sz val="11"/>
      <color rgb="FFFF0000"/>
      <name val="Calibri"/>
      <family val="2"/>
      <scheme val="minor"/>
    </font>
    <font>
      <u/>
      <sz val="9"/>
      <color theme="10"/>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b/>
      <sz val="10"/>
      <color theme="1"/>
      <name val="Calibri"/>
      <family val="2"/>
    </font>
    <font>
      <sz val="10"/>
      <color theme="1"/>
      <name val="Calibri"/>
      <family val="2"/>
    </font>
    <font>
      <sz val="10"/>
      <name val="Calibri"/>
      <family val="2"/>
    </font>
    <font>
      <sz val="11"/>
      <color indexed="8"/>
      <name val="Calibri"/>
      <family val="2"/>
    </font>
    <font>
      <sz val="9"/>
      <color indexed="8"/>
      <name val="Calibri"/>
      <family val="2"/>
    </font>
    <font>
      <b/>
      <sz val="11"/>
      <color rgb="FF6264A0"/>
      <name val="Calibri"/>
      <family val="2"/>
      <scheme val="minor"/>
    </font>
    <font>
      <b/>
      <sz val="12"/>
      <color rgb="FF6264A0"/>
      <name val="Calibri"/>
      <family val="2"/>
      <scheme val="minor"/>
    </font>
    <font>
      <sz val="12"/>
      <color theme="1"/>
      <name val="Calibri"/>
      <family val="2"/>
      <scheme val="minor"/>
    </font>
    <font>
      <b/>
      <sz val="10"/>
      <color theme="1"/>
      <name val="Calibri"/>
      <family val="2"/>
      <scheme val="minor"/>
    </font>
    <font>
      <b/>
      <sz val="9"/>
      <name val="Calibri"/>
      <family val="2"/>
    </font>
    <font>
      <sz val="9"/>
      <color theme="0"/>
      <name val="Calibri"/>
      <family val="2"/>
      <scheme val="minor"/>
    </font>
    <font>
      <sz val="9"/>
      <name val="Calibri"/>
      <family val="2"/>
    </font>
    <font>
      <sz val="9"/>
      <color rgb="FFFF0000"/>
      <name val="Calibri"/>
      <family val="2"/>
    </font>
    <font>
      <b/>
      <sz val="9"/>
      <color rgb="FFFF0000"/>
      <name val="Calibri"/>
      <family val="2"/>
      <scheme val="minor"/>
    </font>
    <font>
      <sz val="9"/>
      <color rgb="FF00B050"/>
      <name val="Calibri"/>
      <family val="2"/>
    </font>
    <font>
      <sz val="9"/>
      <color rgb="FF92D050"/>
      <name val="Calibri"/>
      <family val="2"/>
    </font>
    <font>
      <sz val="9"/>
      <color rgb="FFFFC000"/>
      <name val="Calibri"/>
      <family val="2"/>
    </font>
    <font>
      <sz val="9"/>
      <color rgb="FF00B050"/>
      <name val="Calibri"/>
      <family val="2"/>
      <scheme val="minor"/>
    </font>
    <font>
      <sz val="9"/>
      <color rgb="FF92D050"/>
      <name val="Calibri"/>
      <family val="2"/>
      <scheme val="minor"/>
    </font>
    <font>
      <sz val="9"/>
      <color rgb="FFFFC000"/>
      <name val="Calibri"/>
      <family val="2"/>
      <scheme val="minor"/>
    </font>
    <font>
      <b/>
      <sz val="9"/>
      <color rgb="FFFF0000"/>
      <name val="Calibri"/>
      <family val="2"/>
    </font>
    <font>
      <sz val="10"/>
      <color theme="1"/>
      <name val="Times New Roman"/>
      <family val="1"/>
    </font>
    <font>
      <sz val="11"/>
      <color rgb="FFC00000"/>
      <name val="Calibri"/>
      <family val="2"/>
      <scheme val="minor"/>
    </font>
    <font>
      <b/>
      <sz val="11"/>
      <name val="Calibri"/>
      <family val="2"/>
      <scheme val="minor"/>
    </font>
    <font>
      <b/>
      <sz val="9"/>
      <color rgb="FF000000"/>
      <name val="Calibri"/>
      <family val="2"/>
    </font>
    <font>
      <b/>
      <sz val="11"/>
      <color theme="1"/>
      <name val="Calibri"/>
      <family val="2"/>
    </font>
    <font>
      <sz val="11"/>
      <color theme="1"/>
      <name val="Calibri"/>
      <family val="2"/>
    </font>
    <font>
      <sz val="12"/>
      <name val="Calibri"/>
      <family val="2"/>
      <scheme val="minor"/>
    </font>
    <font>
      <sz val="10"/>
      <color rgb="FF0070C0"/>
      <name val="Calibri"/>
      <family val="2"/>
    </font>
    <font>
      <sz val="12"/>
      <color rgb="FF000000"/>
      <name val="Calibri"/>
      <family val="2"/>
    </font>
    <font>
      <b/>
      <sz val="9"/>
      <color rgb="FFC00000"/>
      <name val="Calibri"/>
      <family val="2"/>
    </font>
    <font>
      <sz val="9"/>
      <color indexed="81"/>
      <name val="Tahoma"/>
      <family val="2"/>
    </font>
    <font>
      <sz val="9"/>
      <color rgb="FFC00000"/>
      <name val="Calibri"/>
      <family val="2"/>
      <scheme val="minor"/>
    </font>
    <font>
      <sz val="9"/>
      <color rgb="FF0070C0"/>
      <name val="Calibri"/>
      <family val="2"/>
      <scheme val="minor"/>
    </font>
    <font>
      <b/>
      <sz val="11.5"/>
      <name val="Calibri"/>
      <family val="2"/>
      <scheme val="minor"/>
    </font>
    <font>
      <b/>
      <vertAlign val="superscript"/>
      <sz val="9"/>
      <color theme="1"/>
      <name val="Calibri"/>
      <family val="2"/>
    </font>
    <font>
      <vertAlign val="superscript"/>
      <sz val="9"/>
      <color theme="1"/>
      <name val="Calibri"/>
      <family val="2"/>
    </font>
    <font>
      <u/>
      <sz val="10"/>
      <color theme="10"/>
      <name val="Calibri"/>
      <family val="2"/>
      <scheme val="minor"/>
    </font>
    <font>
      <b/>
      <vertAlign val="superscript"/>
      <sz val="12"/>
      <color rgb="FF6264A0"/>
      <name val="Calibri"/>
      <family val="2"/>
      <scheme val="minor"/>
    </font>
    <font>
      <sz val="11"/>
      <name val="Calibri"/>
      <family val="2"/>
    </font>
    <font>
      <i/>
      <sz val="11"/>
      <color theme="1"/>
      <name val="Calibri"/>
      <family val="2"/>
    </font>
    <font>
      <b/>
      <sz val="14"/>
      <color rgb="FF6264A0"/>
      <name val="Calibri"/>
      <family val="2"/>
      <scheme val="minor"/>
    </font>
    <font>
      <sz val="10"/>
      <color rgb="FF0070C0"/>
      <name val="Calibri"/>
      <family val="2"/>
      <scheme val="minor"/>
    </font>
    <font>
      <sz val="10"/>
      <color rgb="FFC00000"/>
      <name val="Calibri"/>
      <family val="2"/>
      <scheme val="minor"/>
    </font>
    <font>
      <b/>
      <sz val="10"/>
      <name val="Calibri"/>
      <family val="2"/>
    </font>
    <font>
      <i/>
      <sz val="9"/>
      <color theme="1"/>
      <name val="Calibri"/>
      <family val="2"/>
      <scheme val="minor"/>
    </font>
    <font>
      <sz val="10"/>
      <name val="Calibri"/>
      <family val="2"/>
      <scheme val="minor"/>
    </font>
    <font>
      <b/>
      <i/>
      <sz val="9"/>
      <color theme="1"/>
      <name val="Calibri"/>
      <family val="2"/>
      <scheme val="minor"/>
    </font>
    <font>
      <i/>
      <sz val="9"/>
      <color theme="1"/>
      <name val="Calibri"/>
      <family val="2"/>
    </font>
  </fonts>
  <fills count="1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rgb="FFFF7575"/>
        <bgColor indexed="64"/>
      </patternFill>
    </fill>
    <fill>
      <patternFill patternType="solid">
        <fgColor rgb="FFF6EFF7"/>
        <bgColor indexed="64"/>
      </patternFill>
    </fill>
    <fill>
      <patternFill patternType="solid">
        <fgColor rgb="FFFDEFE7"/>
        <bgColor indexed="64"/>
      </patternFill>
    </fill>
    <fill>
      <patternFill patternType="solid">
        <fgColor rgb="FFE1F2FF"/>
        <bgColor indexed="64"/>
      </patternFill>
    </fill>
    <fill>
      <patternFill patternType="solid">
        <fgColor rgb="FFFFF6D9"/>
        <bgColor indexed="64"/>
      </patternFill>
    </fill>
    <fill>
      <patternFill patternType="solid">
        <fgColor rgb="FFF2F8EE"/>
        <bgColor indexed="64"/>
      </patternFill>
    </fill>
    <fill>
      <patternFill patternType="solid">
        <fgColor theme="5" tint="0.59999389629810485"/>
        <bgColor indexed="64"/>
      </patternFill>
    </fill>
    <fill>
      <patternFill patternType="solid">
        <fgColor theme="3" tint="0.7999816888943144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bottom style="medium">
        <color indexed="64"/>
      </bottom>
      <diagonal/>
    </border>
    <border>
      <left/>
      <right/>
      <top style="medium">
        <color rgb="FFA6A6A6"/>
      </top>
      <bottom style="medium">
        <color rgb="FFA6A6A6"/>
      </bottom>
      <diagonal/>
    </border>
    <border>
      <left/>
      <right/>
      <top/>
      <bottom style="medium">
        <color rgb="FFA6A6A6"/>
      </bottom>
      <diagonal/>
    </border>
    <border>
      <left/>
      <right/>
      <top/>
      <bottom style="medium">
        <color rgb="FFBFBFBF"/>
      </bottom>
      <diagonal/>
    </border>
    <border>
      <left/>
      <right/>
      <top style="medium">
        <color rgb="FFBFBFBF"/>
      </top>
      <bottom/>
      <diagonal/>
    </border>
    <border>
      <left/>
      <right/>
      <top style="medium">
        <color indexed="64"/>
      </top>
      <bottom style="medium">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s>
  <cellStyleXfs count="9">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2" fillId="0" borderId="0"/>
    <xf numFmtId="0" fontId="26"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9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6" borderId="0" xfId="0" applyFill="1" applyAlignment="1">
      <alignment vertical="center" wrapText="1"/>
    </xf>
    <xf numFmtId="0" fontId="8" fillId="4" borderId="2" xfId="0" applyFont="1" applyFill="1" applyBorder="1" applyAlignment="1">
      <alignment horizontal="left" vertical="center" wrapText="1"/>
    </xf>
    <xf numFmtId="0" fontId="8" fillId="4" borderId="5" xfId="0" applyFont="1" applyFill="1" applyBorder="1" applyAlignment="1">
      <alignment horizontal="left" vertical="center" wrapText="1"/>
    </xf>
    <xf numFmtId="0" fontId="0" fillId="6" borderId="0" xfId="0" applyFill="1" applyAlignment="1">
      <alignment horizontal="center" vertical="center" wrapText="1"/>
    </xf>
    <xf numFmtId="0" fontId="13" fillId="6" borderId="0" xfId="0" applyFont="1" applyFill="1" applyAlignment="1">
      <alignment vertical="center" wrapText="1"/>
    </xf>
    <xf numFmtId="0" fontId="6" fillId="6" borderId="0" xfId="0" applyFont="1" applyFill="1" applyAlignment="1">
      <alignment horizontal="center" vertical="center"/>
    </xf>
    <xf numFmtId="0" fontId="11" fillId="6" borderId="0" xfId="2" applyFill="1"/>
    <xf numFmtId="0" fontId="0" fillId="6" borderId="0" xfId="0" applyFill="1"/>
    <xf numFmtId="0" fontId="6" fillId="6" borderId="0" xfId="0" applyFont="1" applyFill="1" applyAlignment="1">
      <alignment horizontal="left" vertical="center" wrapText="1"/>
    </xf>
    <xf numFmtId="0" fontId="6" fillId="6" borderId="0" xfId="0" applyFont="1" applyFill="1" applyAlignment="1">
      <alignment vertical="center" wrapText="1"/>
    </xf>
    <xf numFmtId="164" fontId="4" fillId="6" borderId="0" xfId="1" applyNumberFormat="1" applyFont="1" applyFill="1" applyBorder="1" applyAlignment="1">
      <alignment horizontal="center" vertical="center"/>
    </xf>
    <xf numFmtId="164" fontId="4" fillId="6" borderId="0" xfId="1" applyNumberFormat="1" applyFont="1" applyFill="1" applyBorder="1" applyAlignment="1">
      <alignment horizontal="center" vertical="center" wrapText="1"/>
    </xf>
    <xf numFmtId="164"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wrapText="1"/>
    </xf>
    <xf numFmtId="3" fontId="4" fillId="6" borderId="0" xfId="0" applyNumberFormat="1" applyFont="1" applyFill="1" applyAlignment="1">
      <alignment horizontal="center" vertical="center"/>
    </xf>
    <xf numFmtId="0" fontId="28" fillId="6" borderId="0" xfId="0" applyFont="1" applyFill="1" applyAlignment="1">
      <alignment vertical="center" wrapText="1"/>
    </xf>
    <xf numFmtId="0" fontId="1" fillId="6" borderId="0" xfId="0" applyFont="1" applyFill="1" applyAlignment="1">
      <alignment vertical="center" wrapText="1"/>
    </xf>
    <xf numFmtId="0" fontId="14" fillId="6" borderId="0" xfId="0" applyFont="1" applyFill="1" applyAlignment="1">
      <alignment vertical="center"/>
    </xf>
    <xf numFmtId="0" fontId="18" fillId="6" borderId="0" xfId="0" applyFont="1" applyFill="1" applyAlignment="1">
      <alignment horizontal="left" vertical="center" wrapText="1"/>
    </xf>
    <xf numFmtId="0" fontId="6" fillId="6" borderId="1" xfId="0" applyFont="1" applyFill="1" applyBorder="1" applyAlignment="1">
      <alignment horizontal="left" vertical="center" wrapText="1"/>
    </xf>
    <xf numFmtId="0" fontId="4" fillId="6" borderId="0" xfId="0" applyFont="1" applyFill="1" applyAlignment="1">
      <alignment horizontal="center" vertical="center" wrapText="1"/>
    </xf>
    <xf numFmtId="0" fontId="4" fillId="6" borderId="0" xfId="0" applyFont="1" applyFill="1" applyAlignment="1">
      <alignment vertical="center" wrapText="1"/>
    </xf>
    <xf numFmtId="9" fontId="4" fillId="6" borderId="0" xfId="0" applyNumberFormat="1" applyFont="1" applyFill="1" applyAlignment="1">
      <alignment horizontal="center" vertical="center" wrapText="1"/>
    </xf>
    <xf numFmtId="9" fontId="4" fillId="6" borderId="0" xfId="0" applyNumberFormat="1" applyFont="1" applyFill="1" applyAlignment="1">
      <alignment vertical="center" wrapText="1"/>
    </xf>
    <xf numFmtId="0" fontId="4" fillId="6" borderId="0" xfId="0" applyFont="1" applyFill="1" applyAlignment="1">
      <alignment horizontal="right" vertical="center"/>
    </xf>
    <xf numFmtId="0" fontId="4" fillId="6" borderId="0" xfId="0" applyFont="1" applyFill="1" applyAlignment="1">
      <alignment horizontal="center" vertical="center"/>
    </xf>
    <xf numFmtId="10" fontId="4" fillId="6" borderId="0" xfId="0" applyNumberFormat="1" applyFont="1" applyFill="1" applyAlignment="1">
      <alignment vertical="center"/>
    </xf>
    <xf numFmtId="10" fontId="4" fillId="6" borderId="0" xfId="0" applyNumberFormat="1" applyFont="1" applyFill="1" applyAlignment="1">
      <alignment vertical="center" wrapText="1"/>
    </xf>
    <xf numFmtId="10" fontId="4" fillId="6" borderId="0" xfId="0" applyNumberFormat="1" applyFont="1" applyFill="1" applyAlignment="1">
      <alignment horizontal="center" vertical="center" wrapText="1"/>
    </xf>
    <xf numFmtId="9" fontId="4" fillId="6" borderId="0" xfId="0" applyNumberFormat="1" applyFont="1" applyFill="1" applyAlignment="1">
      <alignment vertical="center"/>
    </xf>
    <xf numFmtId="3" fontId="4" fillId="6" borderId="0" xfId="0" applyNumberFormat="1" applyFont="1" applyFill="1" applyAlignment="1">
      <alignment horizontal="right" vertical="center"/>
    </xf>
    <xf numFmtId="0" fontId="14" fillId="6" borderId="0" xfId="0" applyFont="1" applyFill="1"/>
    <xf numFmtId="0" fontId="29" fillId="6" borderId="0" xfId="0" applyFont="1" applyFill="1" applyAlignment="1">
      <alignment vertical="center" wrapText="1"/>
    </xf>
    <xf numFmtId="164" fontId="35" fillId="0" borderId="7" xfId="1" applyNumberFormat="1" applyFont="1" applyFill="1" applyBorder="1" applyAlignment="1">
      <alignment horizontal="center" vertical="center" wrapText="1"/>
    </xf>
    <xf numFmtId="164" fontId="35" fillId="0" borderId="0" xfId="1" applyNumberFormat="1" applyFont="1" applyFill="1" applyBorder="1" applyAlignment="1">
      <alignment horizontal="center" vertical="center" wrapText="1"/>
    </xf>
    <xf numFmtId="164" fontId="34" fillId="0" borderId="7" xfId="1" applyNumberFormat="1" applyFont="1" applyFill="1" applyBorder="1" applyAlignment="1">
      <alignment horizontal="center" vertical="center" wrapText="1"/>
    </xf>
    <xf numFmtId="164" fontId="37" fillId="0" borderId="7" xfId="1" applyNumberFormat="1" applyFont="1" applyFill="1" applyBorder="1" applyAlignment="1">
      <alignment horizontal="center" vertical="center" wrapText="1"/>
    </xf>
    <xf numFmtId="0" fontId="34" fillId="6" borderId="0" xfId="0" applyFont="1" applyFill="1" applyAlignment="1">
      <alignment horizontal="left" vertical="center"/>
    </xf>
    <xf numFmtId="164" fontId="32" fillId="3" borderId="0" xfId="1" applyNumberFormat="1" applyFont="1" applyFill="1" applyBorder="1" applyAlignment="1">
      <alignment horizontal="center" vertical="center"/>
    </xf>
    <xf numFmtId="164" fontId="32" fillId="3" borderId="1" xfId="0" applyNumberFormat="1" applyFont="1" applyFill="1" applyBorder="1" applyAlignment="1">
      <alignment horizontal="center" vertical="center" wrapText="1"/>
    </xf>
    <xf numFmtId="164" fontId="32" fillId="3" borderId="7" xfId="0" applyNumberFormat="1" applyFont="1" applyFill="1" applyBorder="1" applyAlignment="1">
      <alignment horizontal="center" vertical="center" wrapText="1"/>
    </xf>
    <xf numFmtId="164" fontId="32" fillId="3" borderId="10" xfId="0" applyNumberFormat="1" applyFont="1" applyFill="1" applyBorder="1" applyAlignment="1">
      <alignment horizontal="center" vertical="center" wrapText="1"/>
    </xf>
    <xf numFmtId="164" fontId="34" fillId="0" borderId="0" xfId="1" applyNumberFormat="1" applyFont="1" applyFill="1" applyBorder="1" applyAlignment="1">
      <alignment horizontal="center" vertical="center"/>
    </xf>
    <xf numFmtId="164" fontId="34" fillId="0" borderId="0" xfId="1" applyNumberFormat="1" applyFont="1" applyFill="1" applyBorder="1" applyAlignment="1">
      <alignment horizontal="center" vertical="center" wrapText="1"/>
    </xf>
    <xf numFmtId="164" fontId="34" fillId="0" borderId="2" xfId="1" applyNumberFormat="1" applyFont="1" applyFill="1" applyBorder="1" applyAlignment="1">
      <alignment horizontal="center" vertical="center" wrapText="1"/>
    </xf>
    <xf numFmtId="164" fontId="32" fillId="0" borderId="2"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164" fontId="32" fillId="3" borderId="2" xfId="1" applyNumberFormat="1" applyFont="1" applyFill="1" applyBorder="1" applyAlignment="1">
      <alignment horizontal="center" vertical="center" wrapText="1"/>
    </xf>
    <xf numFmtId="0" fontId="28" fillId="6" borderId="0" xfId="0" applyFont="1" applyFill="1" applyAlignment="1">
      <alignment vertical="center"/>
    </xf>
    <xf numFmtId="0" fontId="29" fillId="6" borderId="0" xfId="0" applyFont="1" applyFill="1" applyAlignment="1">
      <alignment vertical="center"/>
    </xf>
    <xf numFmtId="0" fontId="5" fillId="6" borderId="0" xfId="0" applyFont="1" applyFill="1" applyAlignment="1">
      <alignment vertical="center"/>
    </xf>
    <xf numFmtId="0" fontId="4" fillId="6" borderId="0" xfId="0" applyFont="1" applyFill="1" applyAlignment="1">
      <alignment horizontal="right" vertical="center" wrapText="1"/>
    </xf>
    <xf numFmtId="9" fontId="4" fillId="6" borderId="0" xfId="0" applyNumberFormat="1" applyFont="1" applyFill="1" applyAlignment="1">
      <alignment horizontal="right" vertical="center" wrapText="1"/>
    </xf>
    <xf numFmtId="1" fontId="34" fillId="0" borderId="0" xfId="1" applyNumberFormat="1" applyFont="1" applyFill="1" applyBorder="1" applyAlignment="1">
      <alignment horizontal="center" vertical="center"/>
    </xf>
    <xf numFmtId="164" fontId="38" fillId="0" borderId="0" xfId="1" applyNumberFormat="1" applyFont="1" applyFill="1" applyBorder="1" applyAlignment="1">
      <alignment horizontal="center" vertical="center" wrapText="1"/>
    </xf>
    <xf numFmtId="0" fontId="8" fillId="4" borderId="4" xfId="0" applyFont="1" applyFill="1" applyBorder="1" applyAlignment="1">
      <alignment horizontal="left" vertical="center" wrapText="1"/>
    </xf>
    <xf numFmtId="0" fontId="8" fillId="6" borderId="0" xfId="0" applyFont="1" applyFill="1" applyAlignment="1">
      <alignment horizontal="left" vertical="center" wrapText="1"/>
    </xf>
    <xf numFmtId="0" fontId="46" fillId="0" borderId="6" xfId="0" applyFont="1" applyBorder="1" applyAlignment="1">
      <alignment horizontal="left" vertical="center" wrapText="1"/>
    </xf>
    <xf numFmtId="0" fontId="9" fillId="0" borderId="8" xfId="0" applyFont="1" applyBorder="1"/>
    <xf numFmtId="0" fontId="11" fillId="0" borderId="7" xfId="2" applyBorder="1"/>
    <xf numFmtId="0" fontId="11" fillId="0" borderId="7" xfId="2" applyFill="1" applyBorder="1" applyAlignment="1">
      <alignment horizontal="left" vertical="center" wrapText="1"/>
    </xf>
    <xf numFmtId="0" fontId="9" fillId="0" borderId="7" xfId="0" applyFont="1" applyBorder="1"/>
    <xf numFmtId="0" fontId="46" fillId="0" borderId="9" xfId="0" applyFont="1" applyBorder="1" applyAlignment="1">
      <alignment horizontal="left" vertical="center" wrapText="1"/>
    </xf>
    <xf numFmtId="0" fontId="46" fillId="0" borderId="1" xfId="0" applyFont="1" applyBorder="1" applyAlignment="1">
      <alignment horizontal="left" vertical="center" wrapText="1"/>
    </xf>
    <xf numFmtId="0" fontId="11" fillId="0" borderId="10" xfId="2" applyFill="1" applyBorder="1" applyAlignment="1">
      <alignment horizontal="left" vertical="center" wrapText="1"/>
    </xf>
    <xf numFmtId="0" fontId="46" fillId="6" borderId="0" xfId="0" applyFont="1" applyFill="1" applyAlignment="1">
      <alignment horizontal="left" vertical="center" wrapText="1"/>
    </xf>
    <xf numFmtId="0" fontId="11" fillId="6" borderId="0" xfId="2" applyFill="1" applyBorder="1" applyAlignment="1">
      <alignment horizontal="left" vertical="center" wrapText="1"/>
    </xf>
    <xf numFmtId="0" fontId="48" fillId="6" borderId="15" xfId="0" applyFont="1" applyFill="1" applyBorder="1" applyAlignment="1">
      <alignment vertical="center" wrapText="1"/>
    </xf>
    <xf numFmtId="0" fontId="49" fillId="6" borderId="16" xfId="0" applyFont="1" applyFill="1" applyBorder="1" applyAlignment="1">
      <alignment vertical="center" wrapText="1"/>
    </xf>
    <xf numFmtId="0" fontId="30" fillId="6" borderId="0" xfId="0" applyFont="1" applyFill="1" applyAlignment="1">
      <alignment vertical="center" wrapText="1"/>
    </xf>
    <xf numFmtId="0" fontId="11" fillId="6" borderId="0" xfId="2" applyFill="1" applyAlignment="1">
      <alignment vertical="center" wrapText="1"/>
    </xf>
    <xf numFmtId="0" fontId="24" fillId="6" borderId="0" xfId="0" applyFont="1" applyFill="1" applyAlignment="1">
      <alignment vertical="center" wrapText="1"/>
    </xf>
    <xf numFmtId="0" fontId="6" fillId="6" borderId="0" xfId="0" applyFont="1" applyFill="1" applyAlignment="1">
      <alignment vertical="center"/>
    </xf>
    <xf numFmtId="0" fontId="9" fillId="6" borderId="0" xfId="0" applyFont="1" applyFill="1" applyAlignment="1">
      <alignment vertical="center"/>
    </xf>
    <xf numFmtId="0" fontId="0" fillId="6" borderId="0" xfId="0" applyFill="1" applyAlignment="1">
      <alignment vertical="center"/>
    </xf>
    <xf numFmtId="0" fontId="11" fillId="6" borderId="0" xfId="2" applyFill="1" applyAlignment="1">
      <alignment vertical="center"/>
    </xf>
    <xf numFmtId="0" fontId="1" fillId="6" borderId="0" xfId="0" applyFont="1" applyFill="1" applyAlignment="1">
      <alignment vertical="center"/>
    </xf>
    <xf numFmtId="0" fontId="7" fillId="6" borderId="0" xfId="0" applyFont="1" applyFill="1" applyAlignment="1">
      <alignment vertical="center"/>
    </xf>
    <xf numFmtId="0" fontId="52" fillId="6" borderId="0" xfId="0" applyFont="1" applyFill="1" applyAlignment="1">
      <alignment vertical="center"/>
    </xf>
    <xf numFmtId="0" fontId="14" fillId="6" borderId="0" xfId="0" applyFont="1" applyFill="1" applyAlignment="1">
      <alignment horizontal="center"/>
    </xf>
    <xf numFmtId="0" fontId="7" fillId="6" borderId="3" xfId="0" applyFont="1" applyFill="1" applyBorder="1"/>
    <xf numFmtId="0" fontId="7" fillId="6" borderId="0" xfId="0" applyFont="1" applyFill="1" applyAlignment="1">
      <alignment horizontal="center"/>
    </xf>
    <xf numFmtId="0" fontId="7" fillId="6" borderId="1" xfId="0" applyFont="1" applyFill="1" applyBorder="1"/>
    <xf numFmtId="0" fontId="16" fillId="6" borderId="2" xfId="0" applyFont="1" applyFill="1" applyBorder="1" applyAlignment="1">
      <alignment horizontal="center"/>
    </xf>
    <xf numFmtId="0" fontId="3" fillId="6" borderId="2" xfId="0" applyFont="1" applyFill="1" applyBorder="1" applyAlignment="1">
      <alignment horizontal="center" vertical="center"/>
    </xf>
    <xf numFmtId="0" fontId="34" fillId="6" borderId="0" xfId="0" applyFont="1" applyFill="1" applyAlignment="1">
      <alignment horizontal="center" vertical="center"/>
    </xf>
    <xf numFmtId="0" fontId="32" fillId="6" borderId="0" xfId="0" applyFont="1" applyFill="1" applyAlignment="1">
      <alignment horizontal="center" vertical="center" wrapText="1"/>
    </xf>
    <xf numFmtId="0" fontId="17" fillId="6" borderId="0" xfId="0" applyFont="1" applyFill="1" applyAlignment="1">
      <alignment vertical="center"/>
    </xf>
    <xf numFmtId="0" fontId="0" fillId="0" borderId="0" xfId="0" applyAlignment="1">
      <alignment vertical="center"/>
    </xf>
    <xf numFmtId="0" fontId="20" fillId="6" borderId="0" xfId="0" applyFont="1" applyFill="1" applyAlignment="1">
      <alignment vertical="center"/>
    </xf>
    <xf numFmtId="3" fontId="0" fillId="6" borderId="0" xfId="0" applyNumberFormat="1" applyFill="1" applyAlignment="1">
      <alignment vertical="center"/>
    </xf>
    <xf numFmtId="0" fontId="1" fillId="6" borderId="0" xfId="0" applyFont="1" applyFill="1" applyAlignment="1">
      <alignment horizontal="center" vertical="center"/>
    </xf>
    <xf numFmtId="0" fontId="20" fillId="6" borderId="0" xfId="0" applyFont="1" applyFill="1" applyAlignment="1">
      <alignment horizontal="right" vertical="center"/>
    </xf>
    <xf numFmtId="0" fontId="55" fillId="6" borderId="0" xfId="0" applyFont="1" applyFill="1" applyAlignment="1">
      <alignment horizontal="left" vertical="center"/>
    </xf>
    <xf numFmtId="0" fontId="42" fillId="6" borderId="0" xfId="0" applyFont="1" applyFill="1" applyAlignment="1">
      <alignment horizontal="center" vertical="center"/>
    </xf>
    <xf numFmtId="0" fontId="14" fillId="6" borderId="0" xfId="0" applyFont="1" applyFill="1" applyAlignment="1">
      <alignment horizontal="center" vertical="center"/>
    </xf>
    <xf numFmtId="0" fontId="9" fillId="3" borderId="7" xfId="0" applyFont="1" applyFill="1" applyBorder="1" applyAlignment="1">
      <alignment horizontal="center" vertical="center"/>
    </xf>
    <xf numFmtId="0" fontId="7" fillId="3" borderId="7" xfId="0" applyFont="1" applyFill="1" applyBorder="1" applyAlignment="1">
      <alignment horizontal="center" vertical="center"/>
    </xf>
    <xf numFmtId="0" fontId="16" fillId="6" borderId="0" xfId="0" applyFont="1" applyFill="1" applyAlignment="1">
      <alignment horizontal="center" vertical="center"/>
    </xf>
    <xf numFmtId="0" fontId="0" fillId="6" borderId="0" xfId="0" applyFill="1" applyAlignment="1">
      <alignment horizontal="center" vertical="center"/>
    </xf>
    <xf numFmtId="0" fontId="33" fillId="6" borderId="0" xfId="0" applyFont="1" applyFill="1" applyAlignment="1">
      <alignment vertical="center"/>
    </xf>
    <xf numFmtId="3" fontId="0" fillId="6" borderId="0" xfId="0" applyNumberFormat="1" applyFill="1" applyAlignment="1">
      <alignment horizontal="center" vertical="center"/>
    </xf>
    <xf numFmtId="0" fontId="4" fillId="3" borderId="3" xfId="0" applyFont="1" applyFill="1" applyBorder="1" applyAlignment="1">
      <alignment horizontal="center" vertical="center"/>
    </xf>
    <xf numFmtId="164" fontId="32" fillId="3" borderId="7" xfId="0" applyNumberFormat="1" applyFont="1" applyFill="1" applyBorder="1" applyAlignment="1">
      <alignment horizontal="center" vertical="center"/>
    </xf>
    <xf numFmtId="0" fontId="7" fillId="3" borderId="10" xfId="0" applyFont="1" applyFill="1" applyBorder="1" applyAlignment="1">
      <alignment horizontal="center" vertical="center"/>
    </xf>
    <xf numFmtId="0" fontId="7" fillId="6" borderId="0" xfId="0" applyFont="1" applyFill="1" applyAlignment="1">
      <alignment vertical="center" wrapText="1"/>
    </xf>
    <xf numFmtId="164" fontId="34" fillId="6" borderId="0" xfId="1" applyNumberFormat="1" applyFont="1" applyFill="1" applyBorder="1" applyAlignment="1">
      <alignment horizontal="left" vertical="center" wrapText="1"/>
    </xf>
    <xf numFmtId="0" fontId="4" fillId="6" borderId="0" xfId="0" applyFont="1" applyFill="1" applyAlignment="1">
      <alignment horizontal="left" vertical="center"/>
    </xf>
    <xf numFmtId="0" fontId="3" fillId="6" borderId="0" xfId="0" applyFont="1" applyFill="1" applyAlignment="1">
      <alignment vertical="center" wrapText="1"/>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4" fillId="6" borderId="0" xfId="1" applyNumberFormat="1" applyFont="1" applyFill="1" applyBorder="1" applyAlignment="1">
      <alignment horizontal="center" vertical="center"/>
    </xf>
    <xf numFmtId="0" fontId="4" fillId="6" borderId="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3" fillId="6" borderId="0" xfId="0" applyFont="1" applyFill="1" applyAlignment="1">
      <alignment vertical="center"/>
    </xf>
    <xf numFmtId="0" fontId="4" fillId="6" borderId="0" xfId="0" applyFont="1" applyFill="1" applyAlignment="1">
      <alignment vertical="center"/>
    </xf>
    <xf numFmtId="0" fontId="4" fillId="6" borderId="0" xfId="1" applyNumberFormat="1" applyFont="1" applyFill="1" applyBorder="1" applyAlignment="1">
      <alignment vertical="center"/>
    </xf>
    <xf numFmtId="0" fontId="4" fillId="6" borderId="0" xfId="1" applyNumberFormat="1" applyFont="1" applyFill="1" applyBorder="1" applyAlignment="1">
      <alignment vertical="center" wrapText="1"/>
    </xf>
    <xf numFmtId="3" fontId="4" fillId="6" borderId="0" xfId="0" applyNumberFormat="1" applyFont="1" applyFill="1" applyAlignment="1">
      <alignment vertical="center"/>
    </xf>
    <xf numFmtId="3" fontId="4" fillId="6" borderId="0" xfId="1" applyNumberFormat="1" applyFont="1" applyFill="1" applyBorder="1" applyAlignment="1">
      <alignment vertical="center"/>
    </xf>
    <xf numFmtId="0" fontId="15" fillId="0" borderId="2" xfId="0" applyFont="1" applyBorder="1" applyAlignment="1">
      <alignment horizontal="center" vertical="center"/>
    </xf>
    <xf numFmtId="164" fontId="0" fillId="6" borderId="0" xfId="0" applyNumberFormat="1" applyFill="1" applyAlignment="1">
      <alignment vertical="center"/>
    </xf>
    <xf numFmtId="0" fontId="42" fillId="6" borderId="0" xfId="0" applyFont="1" applyFill="1" applyAlignment="1">
      <alignment horizontal="left" vertical="center"/>
    </xf>
    <xf numFmtId="0" fontId="53" fillId="6" borderId="0" xfId="0" applyFont="1" applyFill="1" applyAlignment="1">
      <alignment horizontal="right" vertical="center" wrapText="1"/>
    </xf>
    <xf numFmtId="0" fontId="56" fillId="6" borderId="0" xfId="0" applyFont="1" applyFill="1" applyAlignment="1">
      <alignment horizontal="left" vertical="center"/>
    </xf>
    <xf numFmtId="0" fontId="7" fillId="6" borderId="3" xfId="0" applyFont="1" applyFill="1" applyBorder="1" applyAlignment="1">
      <alignment vertical="center" wrapText="1"/>
    </xf>
    <xf numFmtId="164" fontId="4" fillId="0" borderId="0" xfId="0" applyNumberFormat="1" applyFont="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164" fontId="4" fillId="0" borderId="3" xfId="0" applyNumberFormat="1" applyFont="1" applyBorder="1" applyAlignment="1">
      <alignment vertical="center" wrapText="1"/>
    </xf>
    <xf numFmtId="164" fontId="4" fillId="0" borderId="1" xfId="0" applyNumberFormat="1" applyFont="1" applyBorder="1" applyAlignment="1">
      <alignment vertical="center" wrapText="1"/>
    </xf>
    <xf numFmtId="0" fontId="3" fillId="6" borderId="0" xfId="0" applyFont="1" applyFill="1" applyAlignment="1">
      <alignment horizontal="left" vertical="center"/>
    </xf>
    <xf numFmtId="164" fontId="15" fillId="0" borderId="2" xfId="0" applyNumberFormat="1" applyFont="1" applyBorder="1" applyAlignment="1">
      <alignment horizontal="center" vertical="center"/>
    </xf>
    <xf numFmtId="164" fontId="15" fillId="0" borderId="2" xfId="1" applyNumberFormat="1" applyFont="1" applyFill="1" applyBorder="1" applyAlignment="1">
      <alignment horizontal="center" vertical="center"/>
    </xf>
    <xf numFmtId="164" fontId="16" fillId="0" borderId="0" xfId="1" applyNumberFormat="1" applyFont="1" applyFill="1" applyBorder="1" applyAlignment="1">
      <alignment horizontal="center" vertical="center"/>
    </xf>
    <xf numFmtId="164" fontId="4" fillId="0" borderId="8" xfId="0" applyNumberFormat="1" applyFont="1" applyBorder="1" applyAlignment="1">
      <alignment vertical="center" wrapText="1"/>
    </xf>
    <xf numFmtId="164" fontId="4" fillId="0" borderId="7" xfId="0" applyNumberFormat="1" applyFont="1" applyBorder="1" applyAlignment="1">
      <alignment vertical="center" wrapText="1"/>
    </xf>
    <xf numFmtId="164" fontId="4" fillId="0" borderId="10" xfId="0" applyNumberFormat="1" applyFont="1" applyBorder="1" applyAlignment="1">
      <alignment vertical="center" wrapText="1"/>
    </xf>
    <xf numFmtId="0" fontId="3" fillId="6" borderId="12" xfId="0" applyFont="1" applyFill="1" applyBorder="1" applyAlignment="1">
      <alignment vertical="center" wrapText="1"/>
    </xf>
    <xf numFmtId="0" fontId="3" fillId="6" borderId="1" xfId="0" applyFont="1" applyFill="1" applyBorder="1" applyAlignment="1">
      <alignment vertical="center" wrapText="1"/>
    </xf>
    <xf numFmtId="0" fontId="3" fillId="6" borderId="10" xfId="0" applyFont="1" applyFill="1" applyBorder="1" applyAlignment="1">
      <alignment vertical="center" wrapText="1"/>
    </xf>
    <xf numFmtId="164" fontId="35" fillId="6" borderId="0" xfId="1" applyNumberFormat="1" applyFont="1" applyFill="1" applyBorder="1" applyAlignment="1">
      <alignment horizontal="center" vertical="center"/>
    </xf>
    <xf numFmtId="0" fontId="1" fillId="0" borderId="0" xfId="0" applyFont="1" applyAlignment="1">
      <alignment horizontal="center" vertical="center"/>
    </xf>
    <xf numFmtId="0" fontId="47" fillId="6" borderId="12" xfId="0" applyFont="1" applyFill="1" applyBorder="1" applyAlignment="1">
      <alignment vertical="center"/>
    </xf>
    <xf numFmtId="0" fontId="47" fillId="6" borderId="6" xfId="0" applyFont="1" applyFill="1" applyBorder="1" applyAlignment="1">
      <alignment vertical="center"/>
    </xf>
    <xf numFmtId="0" fontId="47" fillId="6" borderId="8" xfId="0" applyFont="1" applyFill="1" applyBorder="1" applyAlignment="1">
      <alignment horizontal="center" vertical="center" wrapText="1"/>
    </xf>
    <xf numFmtId="0" fontId="3" fillId="8" borderId="0" xfId="0" applyFont="1" applyFill="1" applyAlignment="1">
      <alignment horizontal="center" vertical="center"/>
    </xf>
    <xf numFmtId="0" fontId="3" fillId="9" borderId="0" xfId="0" applyFont="1" applyFill="1" applyAlignment="1">
      <alignment horizontal="center" vertical="center"/>
    </xf>
    <xf numFmtId="0" fontId="3" fillId="7" borderId="0" xfId="0" applyFont="1" applyFill="1" applyAlignment="1">
      <alignment horizontal="center" vertical="center"/>
    </xf>
    <xf numFmtId="0" fontId="3" fillId="10" borderId="0" xfId="0" applyFont="1" applyFill="1" applyAlignment="1">
      <alignment horizontal="center" vertical="center"/>
    </xf>
    <xf numFmtId="0" fontId="3" fillId="5"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3" xfId="0" applyFont="1" applyFill="1" applyBorder="1" applyAlignment="1">
      <alignment horizontal="center" vertical="center"/>
    </xf>
    <xf numFmtId="0" fontId="7" fillId="6" borderId="12" xfId="0" applyFont="1" applyFill="1" applyBorder="1"/>
    <xf numFmtId="0" fontId="7" fillId="6" borderId="8" xfId="0" applyFont="1" applyFill="1" applyBorder="1" applyAlignment="1">
      <alignment horizontal="center"/>
    </xf>
    <xf numFmtId="0" fontId="1" fillId="6" borderId="9" xfId="0" applyFont="1" applyFill="1" applyBorder="1"/>
    <xf numFmtId="0" fontId="16" fillId="6" borderId="10" xfId="0" applyFont="1" applyFill="1" applyBorder="1" applyAlignment="1">
      <alignment horizontal="center"/>
    </xf>
    <xf numFmtId="164" fontId="16" fillId="0" borderId="3" xfId="1" applyNumberFormat="1" applyFont="1" applyFill="1" applyBorder="1" applyAlignment="1">
      <alignment horizontal="center" wrapText="1"/>
    </xf>
    <xf numFmtId="164" fontId="16" fillId="0" borderId="0" xfId="1" applyNumberFormat="1" applyFont="1" applyFill="1" applyBorder="1" applyAlignment="1">
      <alignment horizontal="center" wrapText="1"/>
    </xf>
    <xf numFmtId="164" fontId="16" fillId="0" borderId="7" xfId="0" applyNumberFormat="1" applyFont="1" applyBorder="1" applyAlignment="1">
      <alignment horizontal="center" vertical="center"/>
    </xf>
    <xf numFmtId="164" fontId="15" fillId="0" borderId="5" xfId="1" applyNumberFormat="1" applyFont="1" applyFill="1" applyBorder="1" applyAlignment="1">
      <alignment horizontal="center" vertical="center"/>
    </xf>
    <xf numFmtId="0" fontId="34" fillId="0" borderId="0" xfId="0" applyFont="1" applyAlignment="1">
      <alignment horizontal="center" vertical="center"/>
    </xf>
    <xf numFmtId="3" fontId="34" fillId="0" borderId="2" xfId="0" applyNumberFormat="1" applyFont="1" applyBorder="1" applyAlignment="1">
      <alignment horizontal="center" vertical="center"/>
    </xf>
    <xf numFmtId="3" fontId="32" fillId="0" borderId="2" xfId="0" applyNumberFormat="1" applyFont="1" applyBorder="1" applyAlignment="1">
      <alignment horizontal="center" vertical="center"/>
    </xf>
    <xf numFmtId="164" fontId="32" fillId="0" borderId="2" xfId="1" applyNumberFormat="1" applyFont="1" applyFill="1" applyBorder="1" applyAlignment="1">
      <alignment horizontal="center" vertical="center"/>
    </xf>
    <xf numFmtId="0" fontId="14" fillId="0" borderId="7" xfId="0" applyFont="1" applyBorder="1" applyAlignment="1">
      <alignment horizontal="left" vertical="center"/>
    </xf>
    <xf numFmtId="164" fontId="38" fillId="0" borderId="7" xfId="1" applyNumberFormat="1" applyFont="1" applyFill="1" applyBorder="1" applyAlignment="1">
      <alignment horizontal="center" vertical="center" wrapText="1"/>
    </xf>
    <xf numFmtId="164" fontId="39" fillId="0" borderId="0" xfId="1" applyNumberFormat="1" applyFont="1" applyFill="1" applyBorder="1" applyAlignment="1">
      <alignment horizontal="center" vertical="center" wrapText="1"/>
    </xf>
    <xf numFmtId="164" fontId="16" fillId="0" borderId="7" xfId="1" applyNumberFormat="1" applyFont="1" applyFill="1" applyBorder="1" applyAlignment="1">
      <alignment horizontal="center" vertical="center"/>
    </xf>
    <xf numFmtId="164" fontId="16" fillId="0" borderId="10" xfId="1" applyNumberFormat="1" applyFont="1" applyFill="1" applyBorder="1" applyAlignment="1">
      <alignment horizontal="center" vertical="center"/>
    </xf>
    <xf numFmtId="164" fontId="39" fillId="0" borderId="7" xfId="1" applyNumberFormat="1" applyFont="1" applyFill="1" applyBorder="1" applyAlignment="1">
      <alignment horizontal="center" vertical="center" wrapText="1"/>
    </xf>
    <xf numFmtId="164" fontId="32" fillId="3" borderId="2" xfId="0" applyNumberFormat="1" applyFont="1" applyFill="1" applyBorder="1" applyAlignment="1">
      <alignment horizontal="center" vertical="center" wrapText="1"/>
    </xf>
    <xf numFmtId="164" fontId="34" fillId="0" borderId="0" xfId="0" applyNumberFormat="1" applyFont="1" applyAlignment="1">
      <alignment horizontal="center" vertical="center" wrapText="1"/>
    </xf>
    <xf numFmtId="164" fontId="32" fillId="0" borderId="1" xfId="1" applyNumberFormat="1" applyFont="1" applyFill="1" applyBorder="1" applyAlignment="1">
      <alignment horizontal="center" vertical="center" wrapText="1"/>
    </xf>
    <xf numFmtId="0" fontId="3" fillId="0" borderId="4"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center" vertical="center"/>
    </xf>
    <xf numFmtId="0" fontId="34" fillId="0" borderId="0" xfId="0" applyFont="1" applyAlignment="1">
      <alignment horizontal="center" vertical="center" wrapText="1"/>
    </xf>
    <xf numFmtId="0" fontId="40" fillId="0" borderId="7" xfId="0" applyFont="1" applyBorder="1" applyAlignment="1">
      <alignment horizontal="center" vertical="center"/>
    </xf>
    <xf numFmtId="0" fontId="14" fillId="0" borderId="7" xfId="0" applyFont="1" applyBorder="1" applyAlignment="1">
      <alignment horizontal="center" vertical="center"/>
    </xf>
    <xf numFmtId="0" fontId="41" fillId="0" borderId="7" xfId="0" applyFont="1" applyBorder="1" applyAlignment="1">
      <alignment horizontal="center" vertical="center"/>
    </xf>
    <xf numFmtId="3" fontId="15" fillId="0" borderId="2" xfId="0" applyNumberFormat="1" applyFont="1" applyBorder="1" applyAlignment="1">
      <alignment horizontal="center" vertical="center"/>
    </xf>
    <xf numFmtId="0" fontId="16" fillId="0" borderId="0" xfId="0" applyFont="1" applyAlignment="1">
      <alignment horizontal="center" vertical="center"/>
    </xf>
    <xf numFmtId="0" fontId="15" fillId="0" borderId="7"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42" fillId="0" borderId="7" xfId="0" applyFont="1" applyBorder="1" applyAlignment="1">
      <alignment horizontal="center" vertical="center"/>
    </xf>
    <xf numFmtId="0" fontId="5" fillId="0" borderId="12" xfId="0" applyFont="1" applyBorder="1" applyAlignment="1">
      <alignment vertical="center"/>
    </xf>
    <xf numFmtId="164" fontId="34" fillId="0" borderId="3" xfId="0" applyNumberFormat="1" applyFont="1" applyBorder="1" applyAlignment="1">
      <alignment vertical="center" wrapText="1"/>
    </xf>
    <xf numFmtId="164" fontId="34" fillId="0" borderId="8" xfId="0" applyNumberFormat="1" applyFont="1" applyBorder="1" applyAlignment="1">
      <alignment vertical="center" wrapText="1"/>
    </xf>
    <xf numFmtId="0" fontId="5" fillId="0" borderId="6" xfId="0" applyFont="1" applyBorder="1" applyAlignment="1">
      <alignment vertical="center"/>
    </xf>
    <xf numFmtId="164" fontId="34" fillId="0" borderId="0" xfId="0" applyNumberFormat="1" applyFont="1" applyAlignment="1">
      <alignment vertical="center" wrapText="1"/>
    </xf>
    <xf numFmtId="0" fontId="34" fillId="0" borderId="0" xfId="0" applyFont="1" applyAlignment="1">
      <alignment horizontal="right" vertical="center" wrapText="1"/>
    </xf>
    <xf numFmtId="164" fontId="34" fillId="0" borderId="7" xfId="0" applyNumberFormat="1" applyFont="1" applyBorder="1" applyAlignment="1">
      <alignment vertical="center" wrapText="1"/>
    </xf>
    <xf numFmtId="0" fontId="34" fillId="0" borderId="0" xfId="0" applyFont="1" applyAlignment="1">
      <alignment vertical="center" wrapText="1"/>
    </xf>
    <xf numFmtId="0" fontId="34" fillId="0" borderId="0" xfId="0" applyFont="1" applyAlignment="1">
      <alignment vertical="center"/>
    </xf>
    <xf numFmtId="0" fontId="34" fillId="0" borderId="7" xfId="0" applyFont="1" applyBorder="1" applyAlignment="1">
      <alignment horizontal="right" vertical="center" wrapText="1"/>
    </xf>
    <xf numFmtId="164" fontId="42" fillId="0" borderId="7" xfId="0" applyNumberFormat="1" applyFont="1" applyBorder="1" applyAlignment="1">
      <alignment horizontal="left" vertical="center"/>
    </xf>
    <xf numFmtId="164" fontId="16" fillId="0" borderId="8" xfId="1" applyNumberFormat="1" applyFont="1" applyFill="1" applyBorder="1" applyAlignment="1">
      <alignment horizontal="center"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164" fontId="16" fillId="0" borderId="0" xfId="0" applyNumberFormat="1" applyFont="1" applyAlignment="1">
      <alignment horizontal="center" vertical="center"/>
    </xf>
    <xf numFmtId="164" fontId="16" fillId="0" borderId="0" xfId="0" applyNumberFormat="1" applyFont="1" applyAlignment="1">
      <alignment horizontal="left" vertical="center"/>
    </xf>
    <xf numFmtId="164" fontId="42" fillId="0" borderId="0" xfId="0" applyNumberFormat="1" applyFont="1" applyAlignment="1">
      <alignment horizontal="left" vertical="center"/>
    </xf>
    <xf numFmtId="0" fontId="1" fillId="0" borderId="12" xfId="0" applyFont="1" applyBorder="1" applyAlignment="1">
      <alignment horizontal="left" vertical="center"/>
    </xf>
    <xf numFmtId="0" fontId="16" fillId="0" borderId="0" xfId="5" applyFont="1" applyAlignment="1">
      <alignment horizontal="center" vertical="center"/>
    </xf>
    <xf numFmtId="164" fontId="15" fillId="0" borderId="3" xfId="1" applyNumberFormat="1" applyFont="1" applyFill="1" applyBorder="1" applyAlignment="1">
      <alignment horizontal="center" vertical="center"/>
    </xf>
    <xf numFmtId="164" fontId="32" fillId="6" borderId="5" xfId="1" applyNumberFormat="1" applyFont="1" applyFill="1" applyBorder="1" applyAlignment="1">
      <alignment horizontal="center" vertical="center" wrapText="1"/>
    </xf>
    <xf numFmtId="164" fontId="16" fillId="0" borderId="3" xfId="1" applyNumberFormat="1" applyFont="1" applyFill="1" applyBorder="1" applyAlignment="1">
      <alignment horizontal="center" vertical="center"/>
    </xf>
    <xf numFmtId="164" fontId="15" fillId="0" borderId="8" xfId="1" applyNumberFormat="1" applyFont="1" applyFill="1" applyBorder="1" applyAlignment="1">
      <alignment horizontal="center" vertical="center"/>
    </xf>
    <xf numFmtId="0" fontId="7" fillId="0" borderId="12" xfId="0" applyFont="1" applyBorder="1" applyAlignment="1">
      <alignment horizontal="left" vertical="center"/>
    </xf>
    <xf numFmtId="0" fontId="16" fillId="0" borderId="6" xfId="0" applyFont="1" applyBorder="1" applyAlignment="1">
      <alignment horizontal="center" vertical="center"/>
    </xf>
    <xf numFmtId="0" fontId="0" fillId="0" borderId="6" xfId="0" applyBorder="1"/>
    <xf numFmtId="0" fontId="62" fillId="6" borderId="16" xfId="0" applyFont="1" applyFill="1" applyBorder="1" applyAlignment="1">
      <alignment vertical="center" wrapText="1"/>
    </xf>
    <xf numFmtId="0" fontId="46" fillId="0" borderId="0" xfId="0" applyFont="1" applyAlignment="1">
      <alignment horizontal="left" vertical="center" wrapText="1"/>
    </xf>
    <xf numFmtId="0" fontId="45" fillId="0" borderId="1" xfId="0" applyFont="1" applyBorder="1" applyAlignment="1">
      <alignment horizontal="left" vertical="center" wrapText="1"/>
    </xf>
    <xf numFmtId="0" fontId="34" fillId="6" borderId="0" xfId="0" applyFont="1" applyFill="1" applyAlignment="1">
      <alignment vertical="center"/>
    </xf>
    <xf numFmtId="164" fontId="16" fillId="0" borderId="1" xfId="1" applyNumberFormat="1" applyFont="1" applyFill="1" applyBorder="1" applyAlignment="1">
      <alignment horizontal="center" wrapText="1"/>
    </xf>
    <xf numFmtId="0" fontId="16" fillId="6" borderId="0" xfId="0" applyFont="1" applyFill="1"/>
    <xf numFmtId="0" fontId="15" fillId="6" borderId="0" xfId="0" applyFont="1" applyFill="1" applyAlignment="1">
      <alignment horizontal="center"/>
    </xf>
    <xf numFmtId="0" fontId="45" fillId="0" borderId="6" xfId="0" applyFont="1" applyBorder="1" applyAlignment="1">
      <alignment horizontal="left" vertical="center"/>
    </xf>
    <xf numFmtId="0" fontId="45" fillId="0" borderId="0" xfId="0" applyFont="1" applyAlignment="1">
      <alignment horizontal="left" vertical="center" wrapText="1"/>
    </xf>
    <xf numFmtId="0" fontId="0" fillId="0" borderId="0" xfId="0" applyAlignment="1">
      <alignment horizontal="left" vertical="center" wrapText="1"/>
    </xf>
    <xf numFmtId="0" fontId="11" fillId="0" borderId="7" xfId="2"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0" fillId="0" borderId="12" xfId="0" applyBorder="1"/>
    <xf numFmtId="0" fontId="0" fillId="0" borderId="3" xfId="0" applyBorder="1" applyAlignment="1">
      <alignment horizontal="left" vertical="center" wrapText="1"/>
    </xf>
    <xf numFmtId="0" fontId="11" fillId="0" borderId="8" xfId="2" applyBorder="1" applyAlignment="1">
      <alignment horizontal="left" vertical="center" wrapText="1"/>
    </xf>
    <xf numFmtId="0" fontId="13" fillId="0" borderId="7" xfId="0" applyFont="1" applyBorder="1" applyAlignment="1">
      <alignment vertical="center" wrapText="1"/>
    </xf>
    <xf numFmtId="0" fontId="11" fillId="0" borderId="10" xfId="2" applyBorder="1" applyAlignment="1">
      <alignment horizontal="left" vertical="center" wrapText="1"/>
    </xf>
    <xf numFmtId="0" fontId="46" fillId="0" borderId="12" xfId="0" applyFont="1" applyBorder="1" applyAlignment="1">
      <alignment horizontal="left" vertical="center" wrapText="1"/>
    </xf>
    <xf numFmtId="0" fontId="46" fillId="0" borderId="3" xfId="0" applyFont="1" applyBorder="1" applyAlignment="1">
      <alignment horizontal="left" vertical="center" wrapText="1"/>
    </xf>
    <xf numFmtId="0" fontId="11" fillId="0" borderId="8" xfId="2" applyFill="1" applyBorder="1" applyAlignment="1">
      <alignment horizontal="left" vertical="center" wrapText="1"/>
    </xf>
    <xf numFmtId="0" fontId="46" fillId="11" borderId="12" xfId="0" applyFont="1" applyFill="1" applyBorder="1" applyAlignment="1">
      <alignment horizontal="left" vertical="center" wrapText="1"/>
    </xf>
    <xf numFmtId="0" fontId="46" fillId="11" borderId="3" xfId="0" applyFont="1" applyFill="1" applyBorder="1" applyAlignment="1">
      <alignment horizontal="left" vertical="center" wrapText="1"/>
    </xf>
    <xf numFmtId="0" fontId="11" fillId="11" borderId="8" xfId="2" applyFill="1" applyBorder="1" applyAlignment="1">
      <alignment horizontal="left" vertical="center" wrapText="1"/>
    </xf>
    <xf numFmtId="0" fontId="46" fillId="12" borderId="12" xfId="0" applyFont="1" applyFill="1" applyBorder="1" applyAlignment="1">
      <alignment horizontal="left" vertical="center" wrapText="1"/>
    </xf>
    <xf numFmtId="0" fontId="46" fillId="12" borderId="3" xfId="0" applyFont="1" applyFill="1" applyBorder="1" applyAlignment="1">
      <alignment horizontal="left" vertical="center" wrapText="1"/>
    </xf>
    <xf numFmtId="0" fontId="11" fillId="12" borderId="8" xfId="2" applyFill="1" applyBorder="1" applyAlignment="1">
      <alignment horizontal="left" vertical="center" wrapText="1"/>
    </xf>
    <xf numFmtId="0" fontId="46" fillId="13" borderId="12" xfId="0" applyFont="1" applyFill="1" applyBorder="1" applyAlignment="1">
      <alignment horizontal="left" vertical="center" wrapText="1"/>
    </xf>
    <xf numFmtId="0" fontId="46" fillId="13" borderId="3" xfId="0" applyFont="1" applyFill="1" applyBorder="1" applyAlignment="1">
      <alignment horizontal="left" vertical="center" wrapText="1"/>
    </xf>
    <xf numFmtId="0" fontId="8" fillId="13" borderId="8" xfId="0" applyFont="1" applyFill="1" applyBorder="1" applyAlignment="1">
      <alignment horizontal="left" vertical="center" wrapText="1"/>
    </xf>
    <xf numFmtId="0" fontId="46" fillId="14" borderId="4" xfId="0" applyFont="1" applyFill="1" applyBorder="1" applyAlignment="1">
      <alignment horizontal="left" vertical="center" wrapText="1"/>
    </xf>
    <xf numFmtId="0" fontId="46" fillId="14" borderId="2" xfId="0" applyFont="1" applyFill="1" applyBorder="1" applyAlignment="1">
      <alignment horizontal="left" vertical="center" wrapText="1"/>
    </xf>
    <xf numFmtId="0" fontId="8" fillId="14" borderId="5" xfId="0" applyFont="1" applyFill="1" applyBorder="1" applyAlignment="1">
      <alignment horizontal="left" vertical="center" wrapText="1"/>
    </xf>
    <xf numFmtId="0" fontId="46" fillId="15" borderId="12" xfId="0" applyFont="1" applyFill="1" applyBorder="1" applyAlignment="1">
      <alignment horizontal="left" vertical="center" wrapText="1"/>
    </xf>
    <xf numFmtId="0" fontId="8" fillId="15" borderId="3" xfId="0" applyFont="1" applyFill="1" applyBorder="1" applyAlignment="1">
      <alignment horizontal="left" vertical="center" wrapText="1"/>
    </xf>
    <xf numFmtId="0" fontId="8" fillId="15" borderId="8" xfId="0" applyFont="1" applyFill="1" applyBorder="1" applyAlignment="1">
      <alignment horizontal="left" vertical="center" wrapText="1"/>
    </xf>
    <xf numFmtId="0" fontId="50" fillId="6" borderId="0" xfId="0" applyFont="1" applyFill="1" applyAlignment="1">
      <alignment horizontal="left" vertical="center" wrapText="1"/>
    </xf>
    <xf numFmtId="0" fontId="50" fillId="6" borderId="0" xfId="0" applyFont="1" applyFill="1" applyAlignment="1">
      <alignment vertical="center" wrapText="1"/>
    </xf>
    <xf numFmtId="0" fontId="23" fillId="6" borderId="13" xfId="0" applyFont="1" applyFill="1" applyBorder="1" applyAlignment="1">
      <alignment vertical="center" wrapText="1"/>
    </xf>
    <xf numFmtId="0" fontId="24" fillId="6" borderId="14" xfId="0" applyFont="1" applyFill="1" applyBorder="1" applyAlignment="1">
      <alignment vertical="center" wrapText="1"/>
    </xf>
    <xf numFmtId="0" fontId="23" fillId="6" borderId="13" xfId="0" applyFont="1" applyFill="1" applyBorder="1" applyAlignment="1">
      <alignment vertical="center"/>
    </xf>
    <xf numFmtId="0" fontId="23" fillId="6" borderId="19" xfId="0" applyFont="1" applyFill="1" applyBorder="1" applyAlignment="1">
      <alignment vertical="center" wrapText="1"/>
    </xf>
    <xf numFmtId="0" fontId="24" fillId="6" borderId="17" xfId="0" applyFont="1" applyFill="1" applyBorder="1" applyAlignment="1">
      <alignment vertical="center"/>
    </xf>
    <xf numFmtId="0" fontId="24" fillId="6" borderId="0" xfId="0" applyFont="1" applyFill="1" applyAlignment="1">
      <alignment vertical="center"/>
    </xf>
    <xf numFmtId="0" fontId="24" fillId="6" borderId="14" xfId="0" applyFont="1" applyFill="1" applyBorder="1" applyAlignment="1">
      <alignment vertical="center"/>
    </xf>
    <xf numFmtId="0" fontId="24" fillId="6" borderId="11" xfId="0" applyFont="1" applyFill="1" applyBorder="1" applyAlignment="1">
      <alignment vertical="center" wrapText="1"/>
    </xf>
    <xf numFmtId="0" fontId="24" fillId="6" borderId="11" xfId="0" applyFont="1" applyFill="1" applyBorder="1" applyAlignment="1">
      <alignment horizontal="center" vertical="center" wrapText="1"/>
    </xf>
    <xf numFmtId="0" fontId="51" fillId="6" borderId="11" xfId="0" applyFont="1" applyFill="1" applyBorder="1" applyAlignment="1">
      <alignment vertical="center" wrapText="1"/>
    </xf>
    <xf numFmtId="0" fontId="64" fillId="6" borderId="0" xfId="0" applyFont="1" applyFill="1" applyAlignment="1">
      <alignment vertical="center"/>
    </xf>
    <xf numFmtId="0" fontId="3" fillId="6"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3" fillId="6" borderId="1" xfId="0" applyFont="1" applyFill="1" applyBorder="1" applyAlignment="1">
      <alignment horizontal="right" vertical="center" wrapText="1"/>
    </xf>
    <xf numFmtId="0" fontId="4" fillId="0" borderId="3" xfId="0" applyFont="1" applyBorder="1" applyAlignment="1">
      <alignment horizontal="right" vertical="center" wrapText="1"/>
    </xf>
    <xf numFmtId="0" fontId="7" fillId="6" borderId="5"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29" fillId="6" borderId="0" xfId="0" applyFont="1" applyFill="1" applyAlignment="1">
      <alignment horizontal="left" vertical="center"/>
    </xf>
    <xf numFmtId="0" fontId="4" fillId="0" borderId="6" xfId="0" applyFont="1" applyBorder="1" applyAlignment="1">
      <alignment horizontal="left" vertical="center"/>
    </xf>
    <xf numFmtId="0" fontId="7" fillId="6" borderId="4"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xf>
    <xf numFmtId="0" fontId="7" fillId="6" borderId="5" xfId="0" applyFont="1" applyFill="1" applyBorder="1" applyAlignment="1">
      <alignment horizontal="center" vertical="center"/>
    </xf>
    <xf numFmtId="0" fontId="28" fillId="6" borderId="0" xfId="0" applyFont="1" applyFill="1" applyAlignment="1">
      <alignment horizontal="left" vertical="center" wrapText="1"/>
    </xf>
    <xf numFmtId="0" fontId="4" fillId="6" borderId="0" xfId="0" applyFont="1" applyFill="1" applyAlignment="1">
      <alignment horizontal="left" vertical="center" wrapText="1"/>
    </xf>
    <xf numFmtId="0" fontId="53" fillId="6" borderId="0" xfId="0" applyFont="1" applyFill="1" applyAlignment="1">
      <alignment horizontal="center" vertical="center" wrapText="1"/>
    </xf>
    <xf numFmtId="0" fontId="4" fillId="0" borderId="3" xfId="0" applyFont="1" applyBorder="1" applyAlignment="1">
      <alignment horizontal="center" vertical="center"/>
    </xf>
    <xf numFmtId="0" fontId="47" fillId="6" borderId="3" xfId="0" applyFont="1" applyFill="1" applyBorder="1" applyAlignment="1">
      <alignment horizontal="center" vertical="center" wrapText="1"/>
    </xf>
    <xf numFmtId="0" fontId="47" fillId="6" borderId="3" xfId="0" applyFont="1" applyFill="1" applyBorder="1" applyAlignment="1">
      <alignment horizontal="center" vertical="center"/>
    </xf>
    <xf numFmtId="0" fontId="25" fillId="6" borderId="11" xfId="0" applyFont="1" applyFill="1" applyBorder="1" applyAlignment="1">
      <alignment vertical="center" wrapText="1"/>
    </xf>
    <xf numFmtId="0" fontId="0" fillId="6" borderId="0" xfId="0" applyFill="1" applyAlignment="1">
      <alignment horizontal="left" vertical="center"/>
    </xf>
    <xf numFmtId="0" fontId="45" fillId="6" borderId="0" xfId="0" applyFont="1" applyFill="1" applyAlignment="1">
      <alignment vertical="center"/>
    </xf>
    <xf numFmtId="0" fontId="65" fillId="6" borderId="0" xfId="0" applyFont="1" applyFill="1" applyAlignment="1">
      <alignment vertical="center"/>
    </xf>
    <xf numFmtId="0" fontId="31" fillId="6" borderId="0" xfId="0" applyFont="1" applyFill="1" applyAlignment="1">
      <alignment horizontal="left" vertical="center" wrapText="1"/>
    </xf>
    <xf numFmtId="0" fontId="31" fillId="6" borderId="0" xfId="0" applyFont="1" applyFill="1" applyAlignment="1">
      <alignment vertical="center" wrapText="1"/>
    </xf>
    <xf numFmtId="0" fontId="31" fillId="6" borderId="0" xfId="0" applyFont="1" applyFill="1" applyAlignment="1">
      <alignment vertical="center"/>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31" fillId="6" borderId="12" xfId="0" applyFont="1" applyFill="1" applyBorder="1" applyAlignment="1">
      <alignment vertical="center"/>
    </xf>
    <xf numFmtId="0" fontId="6" fillId="6" borderId="3" xfId="0" applyFont="1" applyFill="1" applyBorder="1" applyAlignment="1">
      <alignment vertical="center"/>
    </xf>
    <xf numFmtId="0" fontId="6" fillId="6" borderId="6" xfId="0" applyFont="1" applyFill="1" applyBorder="1" applyAlignment="1">
      <alignment vertical="center"/>
    </xf>
    <xf numFmtId="0" fontId="6" fillId="6" borderId="0" xfId="0" applyFont="1" applyFill="1" applyAlignment="1">
      <alignment horizontal="right" vertical="center"/>
    </xf>
    <xf numFmtId="0" fontId="25" fillId="6" borderId="9" xfId="0" applyFont="1" applyFill="1" applyBorder="1" applyAlignment="1">
      <alignment vertical="center"/>
    </xf>
    <xf numFmtId="0" fontId="6" fillId="6" borderId="1" xfId="0" applyFont="1" applyFill="1" applyBorder="1" applyAlignment="1">
      <alignment horizontal="right" vertical="center"/>
    </xf>
    <xf numFmtId="0" fontId="6" fillId="6" borderId="0" xfId="0" applyFont="1" applyFill="1" applyAlignment="1">
      <alignment horizontal="left" vertical="center"/>
    </xf>
    <xf numFmtId="0" fontId="6" fillId="6" borderId="8"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 xfId="0" applyFont="1" applyFill="1" applyBorder="1" applyAlignment="1">
      <alignment horizontal="left" vertical="center"/>
    </xf>
    <xf numFmtId="0" fontId="6" fillId="6" borderId="10" xfId="0" applyFont="1" applyFill="1" applyBorder="1" applyAlignment="1">
      <alignment horizontal="center" vertical="center"/>
    </xf>
    <xf numFmtId="0" fontId="66" fillId="6" borderId="0" xfId="0" applyFont="1" applyFill="1" applyAlignment="1">
      <alignment vertical="center"/>
    </xf>
    <xf numFmtId="0" fontId="16" fillId="0" borderId="1" xfId="0" applyFont="1" applyBorder="1" applyAlignment="1">
      <alignment horizontal="center" vertical="center"/>
    </xf>
    <xf numFmtId="0" fontId="29" fillId="6" borderId="0" xfId="0" applyFont="1" applyFill="1" applyAlignment="1">
      <alignment horizontal="left" vertical="center" wrapText="1"/>
    </xf>
    <xf numFmtId="164" fontId="15" fillId="3" borderId="3" xfId="1"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7" fillId="6" borderId="6" xfId="0" applyFont="1" applyFill="1" applyBorder="1" applyAlignment="1">
      <alignment horizontal="center" vertical="center" wrapText="1"/>
    </xf>
    <xf numFmtId="164" fontId="16" fillId="0" borderId="2" xfId="0" applyNumberFormat="1" applyFont="1" applyBorder="1" applyAlignment="1">
      <alignment horizontal="center" vertical="center"/>
    </xf>
    <xf numFmtId="164" fontId="16" fillId="3" borderId="2" xfId="0" applyNumberFormat="1" applyFont="1" applyFill="1" applyBorder="1" applyAlignment="1">
      <alignment horizontal="center" vertical="center"/>
    </xf>
    <xf numFmtId="0" fontId="1" fillId="0" borderId="3" xfId="0" applyFont="1" applyBorder="1" applyAlignment="1">
      <alignment horizontal="center" vertical="center"/>
    </xf>
    <xf numFmtId="0" fontId="60" fillId="6" borderId="0" xfId="2" applyFont="1" applyFill="1" applyAlignment="1">
      <alignment vertical="center"/>
    </xf>
    <xf numFmtId="164" fontId="1" fillId="3" borderId="3" xfId="1" applyNumberFormat="1" applyFont="1" applyFill="1" applyBorder="1" applyAlignment="1">
      <alignment horizontal="center" vertical="center"/>
    </xf>
    <xf numFmtId="0" fontId="16" fillId="0" borderId="12" xfId="0" applyFont="1" applyBorder="1" applyAlignment="1">
      <alignment horizontal="center" vertical="center"/>
    </xf>
    <xf numFmtId="164" fontId="1" fillId="3" borderId="8" xfId="1" applyNumberFormat="1" applyFont="1" applyFill="1" applyBorder="1" applyAlignment="1">
      <alignment horizontal="center" vertical="center"/>
    </xf>
    <xf numFmtId="164" fontId="1" fillId="3" borderId="0" xfId="1" applyNumberFormat="1" applyFont="1" applyFill="1" applyBorder="1" applyAlignment="1">
      <alignment horizontal="center" vertical="center"/>
    </xf>
    <xf numFmtId="0" fontId="41" fillId="0" borderId="0" xfId="0" applyFont="1" applyAlignment="1">
      <alignment vertical="center"/>
    </xf>
    <xf numFmtId="0" fontId="40" fillId="0" borderId="7" xfId="0" applyFont="1" applyBorder="1" applyAlignment="1">
      <alignment vertical="center"/>
    </xf>
    <xf numFmtId="164" fontId="1" fillId="3" borderId="7" xfId="1" applyNumberFormat="1" applyFont="1" applyFill="1" applyBorder="1" applyAlignment="1">
      <alignment horizontal="center" vertical="center"/>
    </xf>
    <xf numFmtId="0" fontId="40" fillId="0" borderId="0" xfId="0" applyFont="1" applyAlignment="1">
      <alignment vertical="center"/>
    </xf>
    <xf numFmtId="0" fontId="41" fillId="0" borderId="7" xfId="0" applyFont="1" applyBorder="1" applyAlignment="1">
      <alignment vertical="center"/>
    </xf>
    <xf numFmtId="0" fontId="14" fillId="0" borderId="0" xfId="0" applyFont="1" applyAlignment="1">
      <alignment vertical="center"/>
    </xf>
    <xf numFmtId="0" fontId="14" fillId="0" borderId="7" xfId="0" applyFont="1" applyBorder="1" applyAlignment="1">
      <alignment vertical="center"/>
    </xf>
    <xf numFmtId="0" fontId="1" fillId="0" borderId="6" xfId="0" applyFont="1" applyBorder="1" applyAlignment="1">
      <alignment horizontal="center" vertical="center"/>
    </xf>
    <xf numFmtId="0" fontId="41" fillId="0" borderId="0" xfId="0" applyFont="1" applyAlignment="1">
      <alignment horizontal="left" vertical="center"/>
    </xf>
    <xf numFmtId="0" fontId="40" fillId="0" borderId="0" xfId="0" applyFont="1" applyAlignment="1">
      <alignment horizontal="left" vertical="center"/>
    </xf>
    <xf numFmtId="0" fontId="14" fillId="0" borderId="0" xfId="0" applyFont="1" applyAlignment="1">
      <alignment horizontal="left" vertical="center"/>
    </xf>
    <xf numFmtId="0" fontId="16" fillId="0" borderId="9" xfId="0" applyFont="1" applyBorder="1" applyAlignment="1">
      <alignment horizontal="center" vertical="center"/>
    </xf>
    <xf numFmtId="164" fontId="1" fillId="3" borderId="1" xfId="1" applyNumberFormat="1" applyFont="1" applyFill="1" applyBorder="1" applyAlignment="1">
      <alignment horizontal="center" vertical="center"/>
    </xf>
    <xf numFmtId="0" fontId="7" fillId="6" borderId="1" xfId="0" applyFont="1" applyFill="1" applyBorder="1" applyAlignment="1">
      <alignment vertical="center" wrapText="1"/>
    </xf>
    <xf numFmtId="0" fontId="16" fillId="0" borderId="12" xfId="0" applyFont="1" applyBorder="1" applyAlignment="1">
      <alignment horizontal="left" vertical="center"/>
    </xf>
    <xf numFmtId="164" fontId="1" fillId="0" borderId="0" xfId="1" applyNumberFormat="1" applyFont="1" applyFill="1" applyBorder="1" applyAlignment="1">
      <alignment horizontal="center" vertical="center"/>
    </xf>
    <xf numFmtId="164" fontId="1" fillId="0" borderId="7" xfId="1" applyNumberFormat="1" applyFont="1" applyFill="1" applyBorder="1" applyAlignment="1">
      <alignment horizontal="center" vertical="center"/>
    </xf>
    <xf numFmtId="0" fontId="16" fillId="0" borderId="6" xfId="0" applyFont="1" applyBorder="1" applyAlignment="1">
      <alignment horizontal="left" vertical="center"/>
    </xf>
    <xf numFmtId="0" fontId="7" fillId="0" borderId="4" xfId="0" applyFont="1" applyBorder="1" applyAlignment="1">
      <alignment horizontal="left" vertical="center"/>
    </xf>
    <xf numFmtId="0" fontId="16" fillId="6" borderId="0" xfId="0" applyFont="1" applyFill="1" applyAlignment="1">
      <alignment horizontal="right" vertical="center"/>
    </xf>
    <xf numFmtId="0" fontId="40" fillId="6" borderId="0" xfId="0" applyFont="1" applyFill="1" applyAlignment="1">
      <alignment vertical="center"/>
    </xf>
    <xf numFmtId="0" fontId="41" fillId="6" borderId="0" xfId="0" applyFont="1" applyFill="1" applyAlignment="1">
      <alignment vertical="center"/>
    </xf>
    <xf numFmtId="0" fontId="1" fillId="6" borderId="0" xfId="0" applyFont="1" applyFill="1" applyAlignment="1">
      <alignment horizontal="left" vertical="center"/>
    </xf>
    <xf numFmtId="0" fontId="0" fillId="6" borderId="0" xfId="0" applyFill="1" applyAlignment="1">
      <alignment horizontal="right" vertical="center"/>
    </xf>
    <xf numFmtId="0" fontId="1" fillId="0" borderId="6" xfId="0" applyFont="1" applyBorder="1" applyAlignment="1">
      <alignment vertical="center"/>
    </xf>
    <xf numFmtId="0" fontId="7" fillId="0" borderId="4" xfId="0" applyFont="1" applyBorder="1" applyAlignment="1">
      <alignment vertical="center"/>
    </xf>
    <xf numFmtId="164" fontId="7" fillId="3" borderId="2" xfId="1" applyNumberFormat="1" applyFont="1" applyFill="1" applyBorder="1" applyAlignment="1">
      <alignment horizontal="center" vertical="center" wrapText="1"/>
    </xf>
    <xf numFmtId="164" fontId="7" fillId="3" borderId="5" xfId="1" applyNumberFormat="1" applyFont="1" applyFill="1" applyBorder="1" applyAlignment="1">
      <alignment horizontal="center" vertical="center" wrapText="1"/>
    </xf>
    <xf numFmtId="164" fontId="7" fillId="3" borderId="2" xfId="1" applyNumberFormat="1" applyFont="1" applyFill="1" applyBorder="1" applyAlignment="1">
      <alignment horizontal="center" vertical="center"/>
    </xf>
    <xf numFmtId="164" fontId="7" fillId="3" borderId="5" xfId="1" applyNumberFormat="1" applyFont="1" applyFill="1" applyBorder="1" applyAlignment="1">
      <alignment horizontal="center" vertical="center"/>
    </xf>
    <xf numFmtId="0" fontId="16" fillId="6" borderId="0" xfId="0" applyFont="1" applyFill="1" applyAlignment="1">
      <alignment vertical="center"/>
    </xf>
    <xf numFmtId="0" fontId="36" fillId="6" borderId="0" xfId="0" applyFont="1" applyFill="1" applyAlignment="1">
      <alignment vertical="center"/>
    </xf>
    <xf numFmtId="0" fontId="1" fillId="6" borderId="0" xfId="1" applyNumberFormat="1" applyFont="1" applyFill="1" applyBorder="1" applyAlignment="1">
      <alignment horizontal="center" vertical="center"/>
    </xf>
    <xf numFmtId="164" fontId="1" fillId="6" borderId="0" xfId="1" applyNumberFormat="1" applyFont="1" applyFill="1" applyBorder="1" applyAlignment="1">
      <alignment horizontal="center" vertical="center"/>
    </xf>
    <xf numFmtId="3" fontId="7" fillId="0" borderId="2" xfId="0" applyNumberFormat="1" applyFont="1" applyBorder="1" applyAlignment="1">
      <alignment horizontal="center" vertical="center"/>
    </xf>
    <xf numFmtId="164" fontId="7" fillId="3" borderId="2" xfId="0" applyNumberFormat="1" applyFont="1" applyFill="1" applyBorder="1" applyAlignment="1">
      <alignment horizontal="center" vertical="center"/>
    </xf>
    <xf numFmtId="164" fontId="1" fillId="6" borderId="0" xfId="1" applyNumberFormat="1" applyFont="1" applyFill="1" applyAlignment="1">
      <alignment horizontal="left" vertical="center"/>
    </xf>
    <xf numFmtId="164" fontId="7" fillId="0" borderId="2" xfId="1" applyNumberFormat="1" applyFont="1" applyFill="1" applyBorder="1" applyAlignment="1">
      <alignment horizontal="center" vertical="center"/>
    </xf>
    <xf numFmtId="164" fontId="7" fillId="0" borderId="5" xfId="1" applyNumberFormat="1" applyFont="1" applyFill="1" applyBorder="1" applyAlignment="1">
      <alignment horizontal="center" vertical="center"/>
    </xf>
    <xf numFmtId="164" fontId="1" fillId="6" borderId="0" xfId="0" applyNumberFormat="1" applyFont="1" applyFill="1" applyAlignment="1">
      <alignment vertical="center"/>
    </xf>
    <xf numFmtId="3" fontId="1" fillId="6" borderId="0" xfId="0" applyNumberFormat="1" applyFont="1" applyFill="1" applyAlignment="1">
      <alignment vertical="center"/>
    </xf>
    <xf numFmtId="0" fontId="9" fillId="6" borderId="3" xfId="0" applyFont="1" applyFill="1" applyBorder="1" applyAlignment="1">
      <alignment vertical="center"/>
    </xf>
    <xf numFmtId="3" fontId="7" fillId="0" borderId="5" xfId="0" applyNumberFormat="1" applyFont="1" applyBorder="1" applyAlignment="1">
      <alignment horizontal="center" vertical="center"/>
    </xf>
    <xf numFmtId="164" fontId="32" fillId="3" borderId="0" xfId="0" applyNumberFormat="1" applyFont="1" applyFill="1" applyAlignment="1">
      <alignment horizontal="center" vertical="center" wrapText="1"/>
    </xf>
    <xf numFmtId="164" fontId="3" fillId="3" borderId="0" xfId="0" applyNumberFormat="1" applyFont="1" applyFill="1" applyAlignment="1">
      <alignment horizontal="center" vertical="center" wrapText="1"/>
    </xf>
    <xf numFmtId="164" fontId="32" fillId="3" borderId="0" xfId="0" applyNumberFormat="1" applyFont="1" applyFill="1" applyAlignment="1">
      <alignment horizontal="center" vertical="center"/>
    </xf>
    <xf numFmtId="0" fontId="7" fillId="3" borderId="0" xfId="0" applyFont="1" applyFill="1" applyAlignment="1">
      <alignment horizontal="center" vertical="center"/>
    </xf>
    <xf numFmtId="0" fontId="57" fillId="6" borderId="0" xfId="0" applyFont="1" applyFill="1" applyAlignment="1">
      <alignment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164" fontId="32" fillId="6" borderId="0" xfId="1" applyNumberFormat="1"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xf>
    <xf numFmtId="164" fontId="32" fillId="6" borderId="0" xfId="0" applyNumberFormat="1" applyFont="1" applyFill="1" applyAlignment="1">
      <alignment horizontal="center" vertical="center" wrapText="1"/>
    </xf>
    <xf numFmtId="164" fontId="34" fillId="6" borderId="0" xfId="0" applyNumberFormat="1" applyFont="1" applyFill="1" applyAlignment="1">
      <alignment horizontal="center" vertical="center"/>
    </xf>
    <xf numFmtId="0" fontId="4" fillId="6" borderId="12" xfId="0" applyFont="1" applyFill="1" applyBorder="1" applyAlignment="1">
      <alignment horizontal="center" vertical="center"/>
    </xf>
    <xf numFmtId="0" fontId="4" fillId="6" borderId="6" xfId="0" applyFont="1" applyFill="1" applyBorder="1" applyAlignment="1">
      <alignment horizontal="center" vertical="center"/>
    </xf>
    <xf numFmtId="0" fontId="0" fillId="6" borderId="7" xfId="0" applyFill="1" applyBorder="1" applyAlignment="1">
      <alignment horizontal="center" vertical="center"/>
    </xf>
    <xf numFmtId="0" fontId="1" fillId="6" borderId="1" xfId="0" applyFont="1" applyFill="1" applyBorder="1" applyAlignment="1">
      <alignment horizontal="left" vertical="center"/>
    </xf>
    <xf numFmtId="0" fontId="0" fillId="6" borderId="1" xfId="0" applyFill="1" applyBorder="1" applyAlignment="1">
      <alignment horizontal="center" vertical="center"/>
    </xf>
    <xf numFmtId="0" fontId="0" fillId="6" borderId="10" xfId="0" applyFill="1" applyBorder="1" applyAlignment="1">
      <alignment horizontal="center" vertical="center"/>
    </xf>
    <xf numFmtId="0" fontId="1" fillId="6" borderId="2" xfId="0" applyFont="1" applyFill="1" applyBorder="1" applyAlignment="1">
      <alignment horizontal="center" vertical="center"/>
    </xf>
    <xf numFmtId="0" fontId="0" fillId="6" borderId="2" xfId="0" applyFill="1" applyBorder="1" applyAlignment="1">
      <alignment horizontal="center" vertical="center"/>
    </xf>
    <xf numFmtId="0" fontId="0" fillId="6" borderId="5" xfId="0" applyFill="1" applyBorder="1" applyAlignment="1">
      <alignment horizontal="center" vertical="center"/>
    </xf>
    <xf numFmtId="0" fontId="1" fillId="16" borderId="9" xfId="0" applyFont="1" applyFill="1" applyBorder="1" applyAlignment="1">
      <alignment vertical="center"/>
    </xf>
    <xf numFmtId="0" fontId="16" fillId="0" borderId="3" xfId="0" applyFont="1" applyBorder="1" applyAlignment="1">
      <alignment horizontal="center" vertical="center"/>
    </xf>
    <xf numFmtId="164" fontId="32" fillId="0" borderId="0" xfId="0" applyNumberFormat="1" applyFont="1" applyAlignment="1">
      <alignment horizontal="center" vertical="center" wrapText="1"/>
    </xf>
    <xf numFmtId="164" fontId="34" fillId="0" borderId="0" xfId="0" applyNumberFormat="1" applyFont="1" applyAlignment="1">
      <alignment horizontal="center" vertical="center"/>
    </xf>
    <xf numFmtId="0" fontId="0" fillId="0" borderId="0" xfId="0"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164" fontId="32" fillId="0" borderId="10" xfId="1" applyNumberFormat="1" applyFont="1" applyFill="1" applyBorder="1" applyAlignment="1">
      <alignment horizontal="center" vertical="center"/>
    </xf>
    <xf numFmtId="0" fontId="4" fillId="3" borderId="8" xfId="0" applyFont="1" applyFill="1" applyBorder="1" applyAlignment="1">
      <alignment horizontal="center" vertical="center"/>
    </xf>
    <xf numFmtId="164" fontId="32" fillId="3" borderId="7" xfId="1" applyNumberFormat="1" applyFont="1" applyFill="1" applyBorder="1" applyAlignment="1">
      <alignment horizontal="center" vertical="center"/>
    </xf>
    <xf numFmtId="164" fontId="32" fillId="3" borderId="10" xfId="1" applyNumberFormat="1" applyFont="1" applyFill="1" applyBorder="1" applyAlignment="1">
      <alignment horizontal="center" vertical="center"/>
    </xf>
    <xf numFmtId="164" fontId="35" fillId="0" borderId="10" xfId="1" applyNumberFormat="1" applyFont="1" applyFill="1" applyBorder="1" applyAlignment="1">
      <alignment horizontal="center" vertical="center" wrapText="1"/>
    </xf>
    <xf numFmtId="164" fontId="34" fillId="0" borderId="10" xfId="1" applyNumberFormat="1" applyFont="1" applyFill="1" applyBorder="1" applyAlignment="1">
      <alignment horizontal="center" vertical="center" wrapText="1"/>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0" fillId="6" borderId="3" xfId="0" applyFill="1" applyBorder="1" applyAlignment="1">
      <alignment vertical="center"/>
    </xf>
    <xf numFmtId="0" fontId="0" fillId="6" borderId="8" xfId="0" applyFill="1" applyBorder="1" applyAlignment="1">
      <alignment vertical="center"/>
    </xf>
    <xf numFmtId="0" fontId="0" fillId="0" borderId="7" xfId="0" applyBorder="1" applyAlignment="1">
      <alignment vertical="center"/>
    </xf>
    <xf numFmtId="0" fontId="15" fillId="6" borderId="2" xfId="0" applyFont="1" applyFill="1" applyBorder="1" applyAlignment="1">
      <alignment horizontal="center" vertical="center" wrapText="1"/>
    </xf>
    <xf numFmtId="9" fontId="7" fillId="6" borderId="2" xfId="1" applyFont="1" applyFill="1" applyBorder="1" applyAlignment="1">
      <alignment horizontal="center" vertical="center" wrapText="1"/>
    </xf>
    <xf numFmtId="164" fontId="16" fillId="0" borderId="0" xfId="0" applyNumberFormat="1" applyFont="1" applyAlignment="1">
      <alignment horizontal="center" vertical="center" wrapText="1"/>
    </xf>
    <xf numFmtId="0" fontId="1" fillId="0" borderId="6" xfId="0" applyFont="1" applyBorder="1" applyAlignment="1">
      <alignment horizontal="left" vertical="center" wrapText="1"/>
    </xf>
    <xf numFmtId="164" fontId="16" fillId="0" borderId="0" xfId="1" applyNumberFormat="1" applyFont="1" applyFill="1" applyBorder="1" applyAlignment="1">
      <alignment horizontal="center" vertical="center" wrapText="1"/>
    </xf>
    <xf numFmtId="164" fontId="42" fillId="0" borderId="0" xfId="0" applyNumberFormat="1" applyFont="1" applyAlignment="1">
      <alignment horizontal="center" vertical="center"/>
    </xf>
    <xf numFmtId="3" fontId="1" fillId="3" borderId="0" xfId="0" applyNumberFormat="1" applyFont="1" applyFill="1" applyAlignment="1">
      <alignment horizontal="center" vertical="center"/>
    </xf>
    <xf numFmtId="3" fontId="1" fillId="0" borderId="0" xfId="0" applyNumberFormat="1" applyFont="1" applyAlignment="1">
      <alignment horizontal="center" vertical="center"/>
    </xf>
    <xf numFmtId="3" fontId="1" fillId="0" borderId="7" xfId="0" applyNumberFormat="1" applyFont="1" applyBorder="1" applyAlignment="1">
      <alignment horizontal="center" vertical="center"/>
    </xf>
    <xf numFmtId="3" fontId="7" fillId="3" borderId="2" xfId="0" applyNumberFormat="1" applyFont="1" applyFill="1" applyBorder="1" applyAlignment="1">
      <alignment horizontal="center" vertical="center"/>
    </xf>
    <xf numFmtId="3" fontId="9" fillId="6" borderId="0" xfId="0" applyNumberFormat="1" applyFont="1" applyFill="1" applyAlignment="1">
      <alignment vertical="center"/>
    </xf>
    <xf numFmtId="3" fontId="1" fillId="0" borderId="2" xfId="0" applyNumberFormat="1" applyFont="1" applyBorder="1" applyAlignment="1">
      <alignment horizontal="center" vertical="center"/>
    </xf>
    <xf numFmtId="0" fontId="16" fillId="0" borderId="2" xfId="0" applyFont="1" applyBorder="1" applyAlignment="1">
      <alignment horizontal="center" vertical="center"/>
    </xf>
    <xf numFmtId="164" fontId="16" fillId="0" borderId="2" xfId="1" applyNumberFormat="1" applyFont="1" applyFill="1" applyBorder="1" applyAlignment="1">
      <alignment horizontal="center" vertical="center"/>
    </xf>
    <xf numFmtId="164" fontId="15" fillId="3" borderId="2" xfId="1" applyNumberFormat="1" applyFont="1" applyFill="1" applyBorder="1" applyAlignment="1">
      <alignment horizontal="center" vertical="center"/>
    </xf>
    <xf numFmtId="0" fontId="36" fillId="0" borderId="5" xfId="0" applyFont="1" applyBorder="1" applyAlignment="1">
      <alignment horizontal="center" vertical="center"/>
    </xf>
    <xf numFmtId="164" fontId="34" fillId="0" borderId="3" xfId="1" applyNumberFormat="1" applyFont="1" applyFill="1" applyBorder="1" applyAlignment="1">
      <alignment horizontal="center" vertical="center" wrapText="1"/>
    </xf>
    <xf numFmtId="0" fontId="36" fillId="6" borderId="5" xfId="0" applyFont="1" applyFill="1" applyBorder="1" applyAlignment="1">
      <alignment horizontal="center" vertical="center"/>
    </xf>
    <xf numFmtId="164" fontId="35" fillId="6" borderId="5" xfId="1" applyNumberFormat="1" applyFont="1" applyFill="1" applyBorder="1" applyAlignment="1">
      <alignment horizontal="center" vertical="center" wrapText="1"/>
    </xf>
    <xf numFmtId="0" fontId="36" fillId="0" borderId="2" xfId="0" applyFont="1" applyBorder="1" applyAlignment="1">
      <alignment horizontal="center" vertical="center"/>
    </xf>
    <xf numFmtId="3" fontId="15" fillId="0" borderId="3" xfId="0" applyNumberFormat="1" applyFont="1" applyBorder="1" applyAlignment="1">
      <alignment horizontal="center" vertical="center"/>
    </xf>
    <xf numFmtId="164" fontId="15" fillId="3" borderId="5" xfId="1" applyNumberFormat="1" applyFont="1" applyFill="1" applyBorder="1" applyAlignment="1">
      <alignment horizontal="center" vertical="center"/>
    </xf>
    <xf numFmtId="164" fontId="15" fillId="3" borderId="5" xfId="0" applyNumberFormat="1" applyFont="1" applyFill="1" applyBorder="1" applyAlignment="1">
      <alignment horizontal="center" vertical="center"/>
    </xf>
    <xf numFmtId="3" fontId="15" fillId="0" borderId="12" xfId="0" applyNumberFormat="1" applyFont="1" applyBorder="1" applyAlignment="1">
      <alignment horizontal="center" vertical="center"/>
    </xf>
    <xf numFmtId="0" fontId="30" fillId="6" borderId="0" xfId="0" applyFont="1" applyFill="1" applyAlignment="1">
      <alignment vertical="center"/>
    </xf>
    <xf numFmtId="0" fontId="15" fillId="6" borderId="1" xfId="0" applyFont="1" applyFill="1" applyBorder="1" applyAlignment="1">
      <alignment horizontal="center" vertical="center"/>
    </xf>
    <xf numFmtId="0" fontId="16" fillId="0" borderId="6" xfId="0" applyFont="1" applyBorder="1" applyAlignment="1">
      <alignment vertical="center"/>
    </xf>
    <xf numFmtId="165" fontId="0" fillId="6" borderId="0" xfId="0" applyNumberFormat="1" applyFill="1" applyAlignment="1">
      <alignment vertical="center"/>
    </xf>
    <xf numFmtId="0" fontId="12" fillId="0" borderId="7" xfId="0" applyFont="1" applyBorder="1" applyAlignment="1">
      <alignment vertical="center"/>
    </xf>
    <xf numFmtId="3" fontId="16" fillId="0" borderId="0" xfId="0" applyNumberFormat="1" applyFont="1" applyAlignment="1">
      <alignment horizontal="center" vertical="center"/>
    </xf>
    <xf numFmtId="3" fontId="16" fillId="0" borderId="3" xfId="0" applyNumberFormat="1" applyFont="1" applyBorder="1" applyAlignment="1">
      <alignment horizontal="center" vertical="center"/>
    </xf>
    <xf numFmtId="0" fontId="12" fillId="0" borderId="10" xfId="0" applyFont="1" applyBorder="1" applyAlignment="1">
      <alignment vertical="center"/>
    </xf>
    <xf numFmtId="0" fontId="16" fillId="0" borderId="7" xfId="0" applyFont="1" applyBorder="1" applyAlignment="1">
      <alignment vertical="center"/>
    </xf>
    <xf numFmtId="0" fontId="16" fillId="0" borderId="10" xfId="0" applyFont="1" applyBorder="1" applyAlignment="1">
      <alignment vertical="center"/>
    </xf>
    <xf numFmtId="3" fontId="16" fillId="0" borderId="2" xfId="0" applyNumberFormat="1" applyFont="1" applyBorder="1" applyAlignment="1">
      <alignment horizontal="center" vertical="center"/>
    </xf>
    <xf numFmtId="0" fontId="16" fillId="0" borderId="5" xfId="0" applyFont="1" applyBorder="1" applyAlignment="1">
      <alignment vertical="center"/>
    </xf>
    <xf numFmtId="0" fontId="15" fillId="6" borderId="3" xfId="5" applyFont="1" applyFill="1" applyBorder="1" applyAlignment="1">
      <alignment horizontal="center" vertical="center" wrapText="1"/>
    </xf>
    <xf numFmtId="0" fontId="15" fillId="6" borderId="2" xfId="5" applyFont="1" applyFill="1" applyBorder="1" applyAlignment="1">
      <alignment horizontal="center" vertical="center"/>
    </xf>
    <xf numFmtId="0" fontId="14" fillId="0" borderId="3" xfId="0" applyFont="1" applyBorder="1" applyAlignment="1">
      <alignment horizontal="center" vertical="center"/>
    </xf>
    <xf numFmtId="0" fontId="16" fillId="0" borderId="7" xfId="0" applyFont="1" applyBorder="1" applyAlignment="1">
      <alignment horizontal="center" vertical="center"/>
    </xf>
    <xf numFmtId="0" fontId="14" fillId="0" borderId="2" xfId="0" applyFont="1" applyBorder="1" applyAlignment="1">
      <alignment horizontal="center" vertical="center"/>
    </xf>
    <xf numFmtId="3" fontId="16" fillId="0" borderId="0" xfId="5" applyNumberFormat="1" applyFont="1" applyAlignment="1">
      <alignment horizontal="center" vertical="center"/>
    </xf>
    <xf numFmtId="0" fontId="1" fillId="0" borderId="4" xfId="5" applyBorder="1" applyAlignment="1">
      <alignment vertical="center"/>
    </xf>
    <xf numFmtId="0" fontId="41" fillId="0" borderId="0" xfId="0" applyFont="1" applyAlignment="1">
      <alignment horizontal="center" vertical="center"/>
    </xf>
    <xf numFmtId="0" fontId="40" fillId="0" borderId="0" xfId="0" applyFont="1" applyAlignment="1">
      <alignment horizontal="center" vertical="center"/>
    </xf>
    <xf numFmtId="0" fontId="45" fillId="6" borderId="0" xfId="0" applyFont="1" applyFill="1" applyAlignment="1">
      <alignment horizontal="right" vertical="center"/>
    </xf>
    <xf numFmtId="0" fontId="19" fillId="6" borderId="0" xfId="2" applyFont="1" applyFill="1" applyAlignment="1">
      <alignment vertical="center"/>
    </xf>
    <xf numFmtId="0" fontId="15" fillId="6" borderId="2" xfId="0" applyFont="1" applyFill="1" applyBorder="1" applyAlignment="1">
      <alignment horizontal="center" vertical="center"/>
    </xf>
    <xf numFmtId="3" fontId="17" fillId="6" borderId="0" xfId="0" applyNumberFormat="1" applyFont="1" applyFill="1" applyAlignment="1">
      <alignment vertical="center"/>
    </xf>
    <xf numFmtId="3" fontId="1" fillId="6" borderId="0" xfId="0" applyNumberFormat="1" applyFont="1" applyFill="1" applyAlignment="1">
      <alignment horizontal="center" vertical="center"/>
    </xf>
    <xf numFmtId="0" fontId="10" fillId="6" borderId="0" xfId="0" applyFont="1" applyFill="1" applyAlignment="1">
      <alignment vertical="center"/>
    </xf>
    <xf numFmtId="3" fontId="14" fillId="6" borderId="0" xfId="0" applyNumberFormat="1" applyFont="1" applyFill="1" applyAlignment="1">
      <alignment horizontal="center" vertical="center"/>
    </xf>
    <xf numFmtId="0" fontId="10" fillId="6" borderId="0" xfId="0" applyFont="1" applyFill="1" applyAlignment="1">
      <alignment horizontal="center" vertical="center"/>
    </xf>
    <xf numFmtId="3" fontId="32" fillId="0" borderId="1" xfId="0" applyNumberFormat="1" applyFont="1" applyBorder="1" applyAlignment="1">
      <alignment horizontal="center" vertical="center"/>
    </xf>
    <xf numFmtId="164" fontId="34" fillId="0" borderId="1" xfId="1" applyNumberFormat="1" applyFont="1" applyFill="1" applyBorder="1" applyAlignment="1">
      <alignment horizontal="center" vertical="center" wrapText="1"/>
    </xf>
    <xf numFmtId="0" fontId="3" fillId="0" borderId="4" xfId="0" applyFont="1" applyBorder="1" applyAlignment="1">
      <alignment horizontal="center" vertical="center"/>
    </xf>
    <xf numFmtId="164" fontId="32" fillId="0" borderId="5" xfId="1" applyNumberFormat="1" applyFont="1" applyFill="1" applyBorder="1" applyAlignment="1">
      <alignment horizontal="center" vertical="center" wrapText="1"/>
    </xf>
    <xf numFmtId="0" fontId="4" fillId="0" borderId="12" xfId="0" applyFont="1" applyBorder="1" applyAlignment="1">
      <alignment horizontal="left" vertical="center"/>
    </xf>
    <xf numFmtId="164" fontId="34" fillId="0" borderId="3" xfId="0" applyNumberFormat="1" applyFont="1" applyBorder="1" applyAlignment="1">
      <alignment horizontal="center" vertical="center" wrapText="1"/>
    </xf>
    <xf numFmtId="164" fontId="38" fillId="0" borderId="8" xfId="1" applyNumberFormat="1" applyFont="1" applyFill="1" applyBorder="1" applyAlignment="1">
      <alignment horizontal="center" vertical="center" wrapText="1"/>
    </xf>
    <xf numFmtId="164" fontId="34" fillId="0" borderId="3" xfId="1" applyNumberFormat="1" applyFont="1" applyFill="1" applyBorder="1" applyAlignment="1">
      <alignment horizontal="center" vertical="center"/>
    </xf>
    <xf numFmtId="164" fontId="34" fillId="0" borderId="8" xfId="1" applyNumberFormat="1" applyFont="1" applyFill="1" applyBorder="1" applyAlignment="1">
      <alignment horizontal="center" vertical="center" wrapText="1"/>
    </xf>
    <xf numFmtId="0" fontId="4" fillId="0" borderId="12" xfId="0" applyFont="1" applyBorder="1" applyAlignment="1">
      <alignment vertical="center"/>
    </xf>
    <xf numFmtId="0" fontId="4" fillId="0" borderId="6" xfId="0" applyFont="1" applyBorder="1" applyAlignment="1">
      <alignment vertical="center"/>
    </xf>
    <xf numFmtId="0" fontId="17" fillId="0" borderId="7" xfId="0" applyFont="1" applyBorder="1" applyAlignment="1">
      <alignment vertical="center"/>
    </xf>
    <xf numFmtId="0" fontId="17" fillId="0" borderId="5" xfId="0" applyFont="1" applyBorder="1" applyAlignment="1">
      <alignment vertical="center"/>
    </xf>
    <xf numFmtId="0" fontId="17" fillId="0" borderId="10" xfId="0" applyFont="1" applyBorder="1" applyAlignment="1">
      <alignment vertical="center"/>
    </xf>
    <xf numFmtId="0" fontId="40" fillId="0" borderId="3" xfId="0" applyFont="1" applyBorder="1" applyAlignment="1">
      <alignment horizontal="center" vertical="center"/>
    </xf>
    <xf numFmtId="0" fontId="42" fillId="0" borderId="0" xfId="0" applyFont="1" applyAlignment="1">
      <alignment horizontal="center" vertical="center"/>
    </xf>
    <xf numFmtId="0" fontId="0" fillId="6" borderId="1" xfId="0" applyFill="1" applyBorder="1" applyAlignment="1">
      <alignment vertical="center"/>
    </xf>
    <xf numFmtId="0" fontId="3" fillId="0" borderId="1" xfId="0" applyFont="1" applyBorder="1" applyAlignment="1">
      <alignment horizontal="center" vertical="center"/>
    </xf>
    <xf numFmtId="0" fontId="4" fillId="0" borderId="3" xfId="0" applyFont="1" applyBorder="1" applyAlignment="1">
      <alignment vertical="center" wrapText="1"/>
    </xf>
    <xf numFmtId="0" fontId="44" fillId="0" borderId="6" xfId="0" applyFont="1" applyBorder="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3" fontId="1" fillId="0" borderId="0" xfId="0" applyNumberFormat="1" applyFont="1"/>
    <xf numFmtId="0" fontId="4" fillId="0" borderId="9" xfId="0" applyFont="1" applyBorder="1" applyAlignment="1">
      <alignment vertical="center"/>
    </xf>
    <xf numFmtId="3" fontId="16" fillId="0" borderId="3" xfId="0" applyNumberFormat="1" applyFont="1" applyBorder="1"/>
    <xf numFmtId="3" fontId="16" fillId="0" borderId="0" xfId="0" applyNumberFormat="1" applyFont="1"/>
    <xf numFmtId="0" fontId="3" fillId="6" borderId="8" xfId="0" applyFont="1" applyFill="1" applyBorder="1" applyAlignment="1">
      <alignment horizontal="center" vertical="center"/>
    </xf>
    <xf numFmtId="0" fontId="4" fillId="0" borderId="8" xfId="0" applyFont="1" applyBorder="1" applyAlignment="1">
      <alignment horizontal="center" vertical="center"/>
    </xf>
    <xf numFmtId="0" fontId="43" fillId="0" borderId="3" xfId="0" applyFont="1" applyBorder="1" applyAlignment="1">
      <alignment horizontal="center" vertical="center"/>
    </xf>
    <xf numFmtId="164" fontId="43" fillId="0" borderId="8" xfId="0" applyNumberFormat="1" applyFont="1" applyBorder="1" applyAlignment="1">
      <alignment horizontal="center" vertical="center"/>
    </xf>
    <xf numFmtId="164" fontId="34" fillId="0" borderId="8" xfId="1" applyNumberFormat="1" applyFont="1" applyFill="1" applyBorder="1" applyAlignment="1">
      <alignment horizontal="center" vertical="center"/>
    </xf>
    <xf numFmtId="164" fontId="34" fillId="0" borderId="7" xfId="1" applyNumberFormat="1" applyFont="1" applyFill="1" applyBorder="1" applyAlignment="1">
      <alignment horizontal="center" vertical="center"/>
    </xf>
    <xf numFmtId="164" fontId="34" fillId="0" borderId="10" xfId="1" applyNumberFormat="1" applyFont="1" applyFill="1" applyBorder="1" applyAlignment="1">
      <alignment horizontal="center" vertical="center"/>
    </xf>
    <xf numFmtId="0" fontId="3" fillId="0" borderId="9" xfId="0" applyFont="1" applyBorder="1" applyAlignment="1">
      <alignment horizontal="right" vertical="center"/>
    </xf>
    <xf numFmtId="9" fontId="32" fillId="0" borderId="10" xfId="1" applyFont="1" applyFill="1" applyBorder="1" applyAlignment="1">
      <alignment horizontal="center" vertical="center"/>
    </xf>
    <xf numFmtId="0" fontId="3" fillId="0" borderId="9" xfId="0" applyFont="1" applyBorder="1" applyAlignment="1">
      <alignment vertical="center"/>
    </xf>
    <xf numFmtId="0" fontId="3" fillId="0" borderId="1" xfId="0" applyFont="1" applyBorder="1" applyAlignment="1">
      <alignment horizontal="right" vertical="center"/>
    </xf>
    <xf numFmtId="0" fontId="3" fillId="6" borderId="12" xfId="0" applyFont="1" applyFill="1" applyBorder="1" applyAlignment="1">
      <alignment horizontal="center" vertical="center"/>
    </xf>
    <xf numFmtId="0" fontId="4" fillId="0" borderId="9" xfId="0" applyFont="1" applyBorder="1" applyAlignment="1">
      <alignment horizontal="left" vertical="center"/>
    </xf>
    <xf numFmtId="2" fontId="1" fillId="6" borderId="0" xfId="1" applyNumberFormat="1" applyFont="1" applyFill="1" applyAlignment="1">
      <alignment vertical="center"/>
    </xf>
    <xf numFmtId="165" fontId="1" fillId="6" borderId="0" xfId="0" applyNumberFormat="1" applyFont="1" applyFill="1" applyAlignment="1">
      <alignment vertical="center"/>
    </xf>
    <xf numFmtId="164" fontId="16" fillId="0" borderId="10" xfId="0" applyNumberFormat="1" applyFont="1" applyBorder="1" applyAlignment="1">
      <alignment horizontal="center" vertical="center"/>
    </xf>
    <xf numFmtId="0" fontId="7" fillId="0" borderId="1" xfId="0" applyFont="1" applyBorder="1" applyAlignment="1">
      <alignment horizontal="center" vertical="center"/>
    </xf>
    <xf numFmtId="0" fontId="12" fillId="6" borderId="0" xfId="0" applyFont="1" applyFill="1" applyAlignment="1">
      <alignment vertical="center"/>
    </xf>
    <xf numFmtId="0" fontId="47" fillId="0" borderId="4" xfId="0" applyFont="1" applyBorder="1" applyAlignment="1">
      <alignment vertical="center"/>
    </xf>
    <xf numFmtId="9" fontId="32" fillId="0" borderId="2" xfId="0" applyNumberFormat="1" applyFont="1" applyBorder="1" applyAlignment="1">
      <alignment horizontal="right" vertical="center" wrapText="1"/>
    </xf>
    <xf numFmtId="9" fontId="32" fillId="0" borderId="5" xfId="0" applyNumberFormat="1" applyFont="1" applyBorder="1" applyAlignment="1">
      <alignment horizontal="right" vertical="center" wrapText="1"/>
    </xf>
    <xf numFmtId="0" fontId="16" fillId="0" borderId="12" xfId="0" applyFont="1" applyBorder="1" applyAlignment="1">
      <alignment wrapText="1"/>
    </xf>
    <xf numFmtId="0" fontId="1" fillId="0" borderId="3" xfId="0" applyFont="1" applyBorder="1"/>
    <xf numFmtId="0" fontId="16" fillId="0" borderId="6" xfId="0" applyFont="1" applyBorder="1" applyAlignment="1">
      <alignment wrapText="1"/>
    </xf>
    <xf numFmtId="0" fontId="1" fillId="0" borderId="0" xfId="0" applyFont="1"/>
    <xf numFmtId="0" fontId="16" fillId="0" borderId="9" xfId="0" applyFont="1" applyBorder="1" applyAlignment="1">
      <alignment wrapText="1"/>
    </xf>
    <xf numFmtId="0" fontId="16" fillId="0" borderId="1" xfId="0" applyFont="1" applyBorder="1"/>
    <xf numFmtId="3" fontId="16" fillId="0" borderId="8" xfId="0" applyNumberFormat="1" applyFont="1" applyBorder="1" applyAlignment="1">
      <alignment horizontal="center"/>
    </xf>
    <xf numFmtId="3" fontId="16" fillId="0" borderId="7" xfId="0" applyNumberFormat="1" applyFont="1" applyBorder="1" applyAlignment="1">
      <alignment horizontal="center"/>
    </xf>
    <xf numFmtId="3" fontId="16" fillId="0" borderId="10" xfId="0" applyNumberFormat="1" applyFont="1" applyBorder="1" applyAlignment="1">
      <alignment horizontal="center"/>
    </xf>
    <xf numFmtId="3" fontId="1" fillId="0" borderId="3" xfId="0" applyNumberFormat="1" applyFont="1" applyBorder="1"/>
    <xf numFmtId="3" fontId="34" fillId="0" borderId="0" xfId="0" applyNumberFormat="1" applyFont="1" applyAlignment="1">
      <alignment horizontal="right" vertical="center" wrapText="1"/>
    </xf>
    <xf numFmtId="3" fontId="32" fillId="0" borderId="2" xfId="0" applyNumberFormat="1" applyFont="1" applyBorder="1" applyAlignment="1">
      <alignment horizontal="right" vertical="center" wrapText="1"/>
    </xf>
    <xf numFmtId="3" fontId="34" fillId="0" borderId="3" xfId="0" applyNumberFormat="1" applyFont="1" applyBorder="1" applyAlignment="1">
      <alignment horizontal="right" vertical="center"/>
    </xf>
    <xf numFmtId="3" fontId="34" fillId="0" borderId="0" xfId="0" applyNumberFormat="1" applyFont="1" applyAlignment="1">
      <alignment horizontal="right" vertical="center"/>
    </xf>
    <xf numFmtId="3" fontId="4" fillId="6" borderId="0" xfId="0" applyNumberFormat="1" applyFont="1" applyFill="1" applyAlignment="1">
      <alignment horizontal="right" vertical="center" wrapText="1"/>
    </xf>
    <xf numFmtId="3" fontId="34" fillId="0" borderId="3" xfId="0" applyNumberFormat="1" applyFont="1" applyBorder="1" applyAlignment="1">
      <alignment horizontal="right" vertical="center" wrapText="1"/>
    </xf>
    <xf numFmtId="164" fontId="7" fillId="3" borderId="0" xfId="1" applyNumberFormat="1" applyFont="1" applyFill="1" applyBorder="1" applyAlignment="1">
      <alignment horizontal="center" vertical="center"/>
    </xf>
    <xf numFmtId="0" fontId="15" fillId="0" borderId="0" xfId="5" applyFont="1" applyAlignment="1">
      <alignment horizontal="center" vertical="center"/>
    </xf>
    <xf numFmtId="0" fontId="7" fillId="6" borderId="1" xfId="0" applyFont="1" applyFill="1" applyBorder="1" applyAlignment="1">
      <alignment horizontal="center" vertical="center"/>
    </xf>
    <xf numFmtId="0" fontId="7" fillId="6" borderId="10" xfId="0" applyFont="1" applyFill="1" applyBorder="1" applyAlignment="1">
      <alignment horizontal="center" vertical="center"/>
    </xf>
    <xf numFmtId="0" fontId="1" fillId="0" borderId="0" xfId="0" applyFont="1" applyAlignment="1">
      <alignment horizontal="right" vertical="center"/>
    </xf>
    <xf numFmtId="0" fontId="25" fillId="0" borderId="11" xfId="0" applyFont="1" applyBorder="1" applyAlignment="1">
      <alignment vertical="center" wrapText="1"/>
    </xf>
    <xf numFmtId="0" fontId="24" fillId="0" borderId="11" xfId="0" applyFont="1" applyBorder="1" applyAlignment="1">
      <alignment vertical="center" wrapText="1"/>
    </xf>
    <xf numFmtId="0" fontId="23" fillId="6" borderId="22" xfId="0" applyFont="1" applyFill="1" applyBorder="1" applyAlignment="1">
      <alignment horizontal="center" vertical="center" wrapText="1"/>
    </xf>
    <xf numFmtId="0" fontId="67" fillId="6" borderId="22" xfId="0" applyFont="1" applyFill="1" applyBorder="1" applyAlignment="1">
      <alignment horizontal="center" vertical="center" wrapText="1"/>
    </xf>
    <xf numFmtId="164" fontId="1" fillId="6" borderId="0" xfId="0" applyNumberFormat="1" applyFont="1" applyFill="1" applyAlignment="1">
      <alignment horizontal="center" vertical="center"/>
    </xf>
    <xf numFmtId="164" fontId="1" fillId="6" borderId="7" xfId="0" applyNumberFormat="1" applyFont="1" applyFill="1" applyBorder="1" applyAlignment="1">
      <alignment horizontal="center" vertical="center"/>
    </xf>
    <xf numFmtId="164" fontId="7" fillId="6" borderId="2" xfId="0" applyNumberFormat="1" applyFont="1" applyFill="1" applyBorder="1" applyAlignment="1">
      <alignment horizontal="center" vertical="center"/>
    </xf>
    <xf numFmtId="164" fontId="7" fillId="6" borderId="5" xfId="0" applyNumberFormat="1" applyFont="1" applyFill="1" applyBorder="1" applyAlignment="1">
      <alignment horizontal="center" vertical="center"/>
    </xf>
    <xf numFmtId="0" fontId="1" fillId="0" borderId="7" xfId="0" applyFont="1" applyBorder="1" applyAlignment="1">
      <alignment horizontal="center" vertical="center"/>
    </xf>
    <xf numFmtId="164" fontId="7" fillId="0" borderId="2" xfId="0" applyNumberFormat="1" applyFont="1" applyBorder="1" applyAlignment="1">
      <alignment horizontal="center" vertical="center"/>
    </xf>
    <xf numFmtId="0" fontId="7" fillId="0" borderId="4" xfId="0" applyFont="1" applyBorder="1" applyAlignment="1">
      <alignment horizontal="center" vertical="center"/>
    </xf>
    <xf numFmtId="10" fontId="7" fillId="0" borderId="2" xfId="1" applyNumberFormat="1" applyFont="1" applyFill="1" applyBorder="1" applyAlignment="1">
      <alignment horizontal="center" vertical="center"/>
    </xf>
    <xf numFmtId="0" fontId="7" fillId="6" borderId="4" xfId="0" applyFont="1" applyFill="1" applyBorder="1" applyAlignment="1">
      <alignment vertical="center"/>
    </xf>
    <xf numFmtId="3" fontId="7" fillId="6" borderId="2" xfId="0" applyNumberFormat="1" applyFont="1" applyFill="1" applyBorder="1" applyAlignment="1">
      <alignment horizontal="right" vertical="center"/>
    </xf>
    <xf numFmtId="0" fontId="7" fillId="6" borderId="2" xfId="0" applyFont="1" applyFill="1" applyBorder="1" applyAlignment="1">
      <alignment horizontal="right" vertical="center"/>
    </xf>
    <xf numFmtId="164" fontId="7" fillId="6" borderId="2" xfId="1" applyNumberFormat="1" applyFont="1" applyFill="1" applyBorder="1" applyAlignment="1">
      <alignment horizontal="right" vertical="center"/>
    </xf>
    <xf numFmtId="0" fontId="7" fillId="6" borderId="2" xfId="0" applyFont="1" applyFill="1" applyBorder="1" applyAlignment="1">
      <alignment vertical="center"/>
    </xf>
    <xf numFmtId="164" fontId="7" fillId="6" borderId="5" xfId="1" applyNumberFormat="1" applyFont="1" applyFill="1" applyBorder="1" applyAlignment="1">
      <alignment horizontal="right" vertical="center"/>
    </xf>
    <xf numFmtId="0" fontId="1" fillId="0" borderId="12" xfId="0" applyFont="1" applyBorder="1" applyAlignment="1">
      <alignment vertical="center"/>
    </xf>
    <xf numFmtId="3" fontId="1" fillId="0" borderId="3" xfId="0" applyNumberFormat="1" applyFont="1" applyBorder="1" applyAlignment="1">
      <alignment horizontal="right" vertical="center"/>
    </xf>
    <xf numFmtId="164" fontId="1" fillId="0" borderId="3" xfId="0" applyNumberFormat="1" applyFont="1" applyBorder="1" applyAlignment="1">
      <alignment horizontal="right" vertical="center"/>
    </xf>
    <xf numFmtId="164" fontId="1" fillId="0" borderId="3" xfId="1" applyNumberFormat="1" applyFont="1" applyFill="1" applyBorder="1" applyAlignment="1">
      <alignment horizontal="right" vertical="center"/>
    </xf>
    <xf numFmtId="0" fontId="1" fillId="0" borderId="3" xfId="0" applyFont="1" applyBorder="1" applyAlignment="1">
      <alignment vertical="center"/>
    </xf>
    <xf numFmtId="164" fontId="1" fillId="0" borderId="8" xfId="1" applyNumberFormat="1" applyFont="1" applyFill="1" applyBorder="1" applyAlignment="1">
      <alignment horizontal="right" vertical="center"/>
    </xf>
    <xf numFmtId="3" fontId="1" fillId="0" borderId="0" xfId="0" applyNumberFormat="1" applyFont="1" applyAlignment="1">
      <alignment horizontal="right" vertical="center"/>
    </xf>
    <xf numFmtId="164" fontId="1" fillId="0" borderId="0" xfId="0" applyNumberFormat="1" applyFont="1" applyAlignment="1">
      <alignment horizontal="right" vertical="center"/>
    </xf>
    <xf numFmtId="164" fontId="1" fillId="0" borderId="0" xfId="1" applyNumberFormat="1" applyFont="1" applyFill="1" applyBorder="1" applyAlignment="1">
      <alignment horizontal="right" vertical="center"/>
    </xf>
    <xf numFmtId="0" fontId="1" fillId="0" borderId="0" xfId="0" applyFont="1" applyAlignment="1">
      <alignment vertical="center"/>
    </xf>
    <xf numFmtId="164" fontId="1" fillId="0" borderId="7" xfId="1" applyNumberFormat="1" applyFont="1" applyFill="1" applyBorder="1" applyAlignment="1">
      <alignment horizontal="right" vertical="center"/>
    </xf>
    <xf numFmtId="0" fontId="1" fillId="0" borderId="9" xfId="0" applyFont="1" applyBorder="1" applyAlignment="1">
      <alignment vertical="center"/>
    </xf>
    <xf numFmtId="0" fontId="1" fillId="0" borderId="1" xfId="0" applyFont="1" applyBorder="1" applyAlignment="1">
      <alignment horizontal="right" vertical="center"/>
    </xf>
    <xf numFmtId="164" fontId="1" fillId="0" borderId="1" xfId="0" applyNumberFormat="1" applyFont="1" applyBorder="1" applyAlignment="1">
      <alignment horizontal="right" vertical="center"/>
    </xf>
    <xf numFmtId="166" fontId="1" fillId="6" borderId="7" xfId="8" applyNumberFormat="1" applyFont="1" applyFill="1" applyBorder="1" applyAlignment="1">
      <alignment vertical="center"/>
    </xf>
    <xf numFmtId="166" fontId="1" fillId="6" borderId="22" xfId="8" applyNumberFormat="1" applyFont="1" applyFill="1" applyBorder="1" applyAlignment="1">
      <alignment vertical="center"/>
    </xf>
    <xf numFmtId="166" fontId="1" fillId="6" borderId="23" xfId="8" applyNumberFormat="1" applyFont="1" applyFill="1" applyBorder="1" applyAlignment="1">
      <alignment vertical="center"/>
    </xf>
    <xf numFmtId="0" fontId="7" fillId="6" borderId="4" xfId="0" applyFont="1" applyFill="1" applyBorder="1" applyAlignment="1">
      <alignment horizontal="center" vertical="center"/>
    </xf>
    <xf numFmtId="3" fontId="7" fillId="6" borderId="2" xfId="0" applyNumberFormat="1" applyFont="1" applyFill="1" applyBorder="1" applyAlignment="1">
      <alignment horizontal="center" vertical="center"/>
    </xf>
    <xf numFmtId="166" fontId="1" fillId="6" borderId="5" xfId="8" applyNumberFormat="1" applyFont="1" applyFill="1" applyBorder="1" applyAlignment="1">
      <alignment vertical="center"/>
    </xf>
    <xf numFmtId="166" fontId="1" fillId="6" borderId="11" xfId="8" applyNumberFormat="1" applyFont="1" applyFill="1" applyBorder="1" applyAlignment="1">
      <alignment vertical="center"/>
    </xf>
    <xf numFmtId="0" fontId="12" fillId="0" borderId="6" xfId="0" applyFont="1" applyBorder="1" applyAlignment="1">
      <alignment horizontal="center" vertical="center" wrapText="1"/>
    </xf>
    <xf numFmtId="0" fontId="12" fillId="0" borderId="0" xfId="0" applyFont="1" applyAlignment="1">
      <alignment vertical="center" wrapText="1"/>
    </xf>
    <xf numFmtId="0" fontId="46" fillId="0" borderId="6" xfId="0" applyFont="1" applyBorder="1"/>
    <xf numFmtId="0" fontId="46" fillId="17" borderId="4" xfId="0" applyFont="1" applyFill="1" applyBorder="1" applyAlignment="1">
      <alignment horizontal="left" vertical="center" wrapText="1"/>
    </xf>
    <xf numFmtId="0" fontId="46" fillId="17" borderId="2" xfId="0" applyFont="1" applyFill="1" applyBorder="1" applyAlignment="1">
      <alignment horizontal="left" vertical="center" wrapText="1"/>
    </xf>
    <xf numFmtId="0" fontId="11" fillId="17" borderId="5" xfId="2" applyFill="1" applyBorder="1" applyAlignment="1">
      <alignment horizontal="left" vertical="center" wrapText="1"/>
    </xf>
    <xf numFmtId="0" fontId="34" fillId="6" borderId="0" xfId="0" applyFont="1" applyFill="1" applyAlignment="1">
      <alignment horizontal="left" vertical="center" wrapText="1"/>
    </xf>
    <xf numFmtId="0" fontId="1" fillId="0" borderId="10" xfId="0" applyFont="1" applyBorder="1" applyAlignment="1">
      <alignment horizontal="center" vertical="center"/>
    </xf>
    <xf numFmtId="0" fontId="70" fillId="6" borderId="2" xfId="0" applyFont="1" applyFill="1" applyBorder="1" applyAlignment="1">
      <alignment horizontal="center" vertical="center"/>
    </xf>
    <xf numFmtId="0" fontId="70" fillId="6" borderId="5" xfId="0" applyFont="1" applyFill="1" applyBorder="1" applyAlignment="1">
      <alignment horizontal="center" vertical="center"/>
    </xf>
    <xf numFmtId="0" fontId="68" fillId="0" borderId="0" xfId="0" applyFont="1" applyAlignment="1">
      <alignment horizontal="center" vertical="center"/>
    </xf>
    <xf numFmtId="164" fontId="68" fillId="0" borderId="7" xfId="1" applyNumberFormat="1" applyFont="1" applyFill="1" applyBorder="1" applyAlignment="1">
      <alignment horizontal="center" vertical="center"/>
    </xf>
    <xf numFmtId="0" fontId="70" fillId="0" borderId="2" xfId="0" applyFont="1" applyBorder="1" applyAlignment="1">
      <alignment horizontal="center" vertical="center"/>
    </xf>
    <xf numFmtId="164" fontId="70" fillId="0" borderId="5" xfId="1" applyNumberFormat="1" applyFont="1" applyFill="1" applyBorder="1" applyAlignment="1">
      <alignment horizontal="center" vertical="center"/>
    </xf>
    <xf numFmtId="0" fontId="71" fillId="0" borderId="0" xfId="0" applyFont="1" applyAlignment="1">
      <alignment horizontal="center" vertical="center" wrapText="1"/>
    </xf>
    <xf numFmtId="0" fontId="71" fillId="0" borderId="0" xfId="1" applyNumberFormat="1" applyFont="1" applyFill="1" applyBorder="1" applyAlignment="1">
      <alignment horizontal="center" vertical="center" wrapText="1"/>
    </xf>
    <xf numFmtId="0" fontId="15" fillId="0" borderId="12" xfId="0" applyFont="1" applyBorder="1" applyAlignment="1">
      <alignment horizontal="left" vertical="center"/>
    </xf>
    <xf numFmtId="3" fontId="7" fillId="0" borderId="3" xfId="8" applyNumberFormat="1" applyFont="1" applyFill="1" applyBorder="1" applyAlignment="1">
      <alignment horizontal="center" vertical="center"/>
    </xf>
    <xf numFmtId="164" fontId="7" fillId="0" borderId="3" xfId="1" applyNumberFormat="1" applyFont="1" applyFill="1" applyBorder="1" applyAlignment="1">
      <alignment horizontal="center" vertical="center"/>
    </xf>
    <xf numFmtId="164" fontId="7" fillId="0" borderId="8" xfId="1" applyNumberFormat="1" applyFont="1" applyFill="1" applyBorder="1" applyAlignment="1">
      <alignment horizontal="center" vertical="center"/>
    </xf>
    <xf numFmtId="3" fontId="7" fillId="0" borderId="3" xfId="0" applyNumberFormat="1" applyFont="1" applyBorder="1" applyAlignment="1">
      <alignment horizontal="center" vertical="center"/>
    </xf>
    <xf numFmtId="164" fontId="43" fillId="0" borderId="3" xfId="1" applyNumberFormat="1" applyFont="1" applyFill="1" applyBorder="1" applyAlignment="1">
      <alignment horizontal="center" vertical="center" wrapText="1"/>
    </xf>
    <xf numFmtId="0" fontId="16" fillId="0" borderId="9" xfId="0" applyFont="1" applyBorder="1" applyAlignment="1">
      <alignment horizontal="left" vertical="center"/>
    </xf>
    <xf numFmtId="3" fontId="1" fillId="0" borderId="1" xfId="8" applyNumberFormat="1" applyFont="1" applyFill="1" applyBorder="1" applyAlignment="1">
      <alignment horizontal="center" vertical="center"/>
    </xf>
    <xf numFmtId="164" fontId="1" fillId="0" borderId="1" xfId="1" applyNumberFormat="1" applyFont="1" applyFill="1" applyBorder="1" applyAlignment="1">
      <alignment horizontal="center" vertical="center"/>
    </xf>
    <xf numFmtId="164" fontId="1" fillId="0" borderId="10" xfId="1" applyNumberFormat="1" applyFont="1" applyFill="1" applyBorder="1" applyAlignment="1">
      <alignment horizontal="center" vertical="center"/>
    </xf>
    <xf numFmtId="164" fontId="1" fillId="3" borderId="10" xfId="1" applyNumberFormat="1" applyFont="1" applyFill="1" applyBorder="1" applyAlignment="1">
      <alignment horizontal="center" vertical="center"/>
    </xf>
    <xf numFmtId="3" fontId="32" fillId="0" borderId="3" xfId="0" applyNumberFormat="1" applyFont="1" applyBorder="1" applyAlignment="1">
      <alignment horizontal="center" vertical="center"/>
    </xf>
    <xf numFmtId="164" fontId="32" fillId="0" borderId="3" xfId="1" applyNumberFormat="1" applyFont="1" applyFill="1" applyBorder="1" applyAlignment="1">
      <alignment horizontal="center" vertical="center" wrapText="1"/>
    </xf>
    <xf numFmtId="164" fontId="34" fillId="3" borderId="2" xfId="1" applyNumberFormat="1" applyFont="1" applyFill="1" applyBorder="1" applyAlignment="1">
      <alignment horizontal="center" vertical="center" wrapText="1"/>
    </xf>
    <xf numFmtId="0" fontId="7" fillId="6" borderId="4" xfId="0" applyFont="1" applyFill="1" applyBorder="1" applyAlignment="1">
      <alignment horizontal="left" vertical="center"/>
    </xf>
    <xf numFmtId="3" fontId="32" fillId="6" borderId="2" xfId="0" applyNumberFormat="1" applyFont="1" applyFill="1" applyBorder="1" applyAlignment="1">
      <alignment horizontal="center" vertical="center"/>
    </xf>
    <xf numFmtId="164" fontId="32" fillId="6" borderId="2" xfId="1" applyNumberFormat="1" applyFont="1" applyFill="1" applyBorder="1" applyAlignment="1">
      <alignment horizontal="center" vertical="center"/>
    </xf>
    <xf numFmtId="0" fontId="4" fillId="6" borderId="4" xfId="0" applyFont="1" applyFill="1" applyBorder="1" applyAlignment="1">
      <alignment horizontal="left" vertical="center"/>
    </xf>
    <xf numFmtId="3" fontId="16" fillId="6" borderId="2" xfId="0" applyNumberFormat="1" applyFont="1" applyFill="1" applyBorder="1" applyAlignment="1">
      <alignment horizontal="center" vertical="center"/>
    </xf>
    <xf numFmtId="164" fontId="34" fillId="3" borderId="2" xfId="1" applyNumberFormat="1" applyFont="1" applyFill="1" applyBorder="1" applyAlignment="1">
      <alignment horizontal="center" vertical="center"/>
    </xf>
    <xf numFmtId="164" fontId="16" fillId="3" borderId="2" xfId="1" applyNumberFormat="1" applyFont="1" applyFill="1" applyBorder="1" applyAlignment="1">
      <alignment horizontal="center" vertical="center"/>
    </xf>
    <xf numFmtId="164" fontId="16" fillId="0" borderId="5" xfId="1" applyNumberFormat="1" applyFont="1" applyFill="1" applyBorder="1" applyAlignment="1">
      <alignment horizontal="center" vertical="center"/>
    </xf>
    <xf numFmtId="0" fontId="16" fillId="0" borderId="4" xfId="0" applyFont="1" applyBorder="1" applyAlignment="1">
      <alignment horizontal="center" vertical="center"/>
    </xf>
    <xf numFmtId="0" fontId="15" fillId="0" borderId="4" xfId="0" applyFont="1" applyBorder="1" applyAlignment="1">
      <alignment vertical="center"/>
    </xf>
    <xf numFmtId="164" fontId="15" fillId="0" borderId="2" xfId="0" applyNumberFormat="1" applyFont="1" applyBorder="1" applyAlignment="1">
      <alignment horizontal="center" vertical="center" wrapText="1"/>
    </xf>
    <xf numFmtId="0" fontId="46" fillId="0" borderId="5" xfId="0" applyFont="1" applyBorder="1" applyAlignment="1">
      <alignment vertical="center"/>
    </xf>
    <xf numFmtId="0" fontId="16" fillId="0" borderId="9" xfId="0" applyFont="1" applyBorder="1" applyAlignment="1">
      <alignment vertical="center"/>
    </xf>
    <xf numFmtId="3" fontId="16" fillId="0" borderId="1" xfId="0" applyNumberFormat="1" applyFont="1" applyBorder="1" applyAlignment="1">
      <alignment horizontal="center" vertical="center"/>
    </xf>
    <xf numFmtId="164" fontId="16" fillId="3" borderId="1" xfId="0" applyNumberFormat="1" applyFont="1" applyFill="1" applyBorder="1" applyAlignment="1">
      <alignment horizontal="center" vertical="center"/>
    </xf>
    <xf numFmtId="164" fontId="16" fillId="0" borderId="1" xfId="1" applyNumberFormat="1" applyFont="1" applyFill="1" applyBorder="1" applyAlignment="1">
      <alignment horizontal="center" vertical="center"/>
    </xf>
    <xf numFmtId="164" fontId="16" fillId="0" borderId="1" xfId="0" applyNumberFormat="1" applyFont="1" applyBorder="1" applyAlignment="1">
      <alignment horizontal="center" vertical="center"/>
    </xf>
    <xf numFmtId="164" fontId="16" fillId="0" borderId="1" xfId="0" applyNumberFormat="1" applyFont="1" applyBorder="1" applyAlignment="1">
      <alignment horizontal="center" vertical="center" wrapText="1"/>
    </xf>
    <xf numFmtId="0" fontId="1" fillId="0" borderId="9" xfId="0" applyFont="1" applyBorder="1" applyAlignment="1">
      <alignment horizontal="left" vertical="center" wrapText="1"/>
    </xf>
    <xf numFmtId="164" fontId="16" fillId="0"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164" fontId="16" fillId="3" borderId="1" xfId="1" applyNumberFormat="1" applyFont="1" applyFill="1" applyBorder="1" applyAlignment="1">
      <alignment horizontal="center" vertical="center" wrapText="1"/>
    </xf>
    <xf numFmtId="0" fontId="7" fillId="0" borderId="4" xfId="0" applyFont="1" applyBorder="1" applyAlignment="1">
      <alignment horizontal="left" vertical="center" wrapText="1"/>
    </xf>
    <xf numFmtId="164" fontId="15" fillId="0" borderId="2" xfId="1"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3" fillId="0" borderId="4" xfId="0" applyFont="1" applyBorder="1" applyAlignment="1">
      <alignment horizontal="left" vertical="center" wrapText="1"/>
    </xf>
    <xf numFmtId="164" fontId="34" fillId="3" borderId="1" xfId="1" applyNumberFormat="1" applyFont="1" applyFill="1" applyBorder="1" applyAlignment="1">
      <alignment horizontal="center" vertical="center" wrapText="1"/>
    </xf>
    <xf numFmtId="0" fontId="7" fillId="0" borderId="12" xfId="5" applyFont="1" applyBorder="1" applyAlignment="1">
      <alignment vertical="center"/>
    </xf>
    <xf numFmtId="3" fontId="15" fillId="0" borderId="3" xfId="5" applyNumberFormat="1" applyFont="1" applyBorder="1" applyAlignment="1">
      <alignment horizontal="center" vertical="center"/>
    </xf>
    <xf numFmtId="3" fontId="7" fillId="0" borderId="3" xfId="5" applyNumberFormat="1" applyFont="1" applyBorder="1" applyAlignment="1">
      <alignment horizontal="center" vertical="center"/>
    </xf>
    <xf numFmtId="164" fontId="15" fillId="0" borderId="3" xfId="5" applyNumberFormat="1" applyFont="1" applyBorder="1" applyAlignment="1">
      <alignment horizontal="center" vertical="center"/>
    </xf>
    <xf numFmtId="164" fontId="32" fillId="0" borderId="2" xfId="0" applyNumberFormat="1" applyFont="1" applyBorder="1" applyAlignment="1">
      <alignment horizontal="center" vertical="center" wrapText="1"/>
    </xf>
    <xf numFmtId="164" fontId="34" fillId="0" borderId="1" xfId="0" applyNumberFormat="1" applyFont="1" applyBorder="1" applyAlignment="1">
      <alignment horizontal="center" vertical="center" wrapText="1"/>
    </xf>
    <xf numFmtId="3" fontId="32" fillId="0" borderId="4" xfId="0" applyNumberFormat="1" applyFont="1" applyBorder="1" applyAlignment="1">
      <alignment horizontal="left" vertical="center"/>
    </xf>
    <xf numFmtId="0" fontId="34" fillId="0" borderId="9" xfId="0" applyFont="1" applyBorder="1" applyAlignment="1">
      <alignment horizontal="left" vertical="center"/>
    </xf>
    <xf numFmtId="164" fontId="34" fillId="3" borderId="1" xfId="1" applyNumberFormat="1" applyFont="1" applyFill="1" applyBorder="1" applyAlignment="1">
      <alignment horizontal="center" vertical="center"/>
    </xf>
    <xf numFmtId="3" fontId="34" fillId="0" borderId="1" xfId="0" applyNumberFormat="1" applyFont="1" applyBorder="1" applyAlignment="1">
      <alignment horizontal="center" vertical="center"/>
    </xf>
    <xf numFmtId="0" fontId="7" fillId="0" borderId="5" xfId="0" applyFont="1" applyBorder="1" applyAlignment="1">
      <alignment horizontal="center" vertical="center"/>
    </xf>
    <xf numFmtId="3" fontId="1" fillId="0" borderId="4" xfId="0" applyNumberFormat="1" applyFont="1" applyBorder="1" applyAlignment="1">
      <alignment horizontal="center" vertical="center"/>
    </xf>
    <xf numFmtId="164" fontId="16" fillId="3" borderId="5" xfId="1" applyNumberFormat="1" applyFont="1" applyFill="1" applyBorder="1" applyAlignment="1">
      <alignment horizontal="center" vertical="center"/>
    </xf>
    <xf numFmtId="0" fontId="3" fillId="6" borderId="3" xfId="0" applyFont="1" applyFill="1" applyBorder="1" applyAlignment="1">
      <alignment vertical="center" wrapText="1"/>
    </xf>
    <xf numFmtId="0" fontId="28" fillId="6" borderId="0" xfId="0" applyFont="1" applyFill="1" applyAlignment="1">
      <alignment horizontal="left"/>
    </xf>
    <xf numFmtId="0" fontId="0" fillId="0" borderId="9" xfId="0" applyBorder="1"/>
    <xf numFmtId="0" fontId="0" fillId="6" borderId="0" xfId="0" applyFill="1" applyAlignment="1">
      <alignment horizontal="left" vertical="center" wrapText="1"/>
    </xf>
    <xf numFmtId="0" fontId="9" fillId="0" borderId="21" xfId="0" applyFont="1" applyBorder="1" applyAlignment="1">
      <alignment horizontal="center"/>
    </xf>
    <xf numFmtId="0" fontId="48" fillId="6" borderId="11" xfId="0" applyFont="1" applyFill="1" applyBorder="1" applyAlignment="1">
      <alignment horizontal="center" vertical="center"/>
    </xf>
    <xf numFmtId="0" fontId="48" fillId="6" borderId="11" xfId="0" applyFont="1" applyFill="1" applyBorder="1" applyAlignment="1">
      <alignment horizontal="center" vertical="center" wrapText="1"/>
    </xf>
    <xf numFmtId="0" fontId="62" fillId="6" borderId="11" xfId="0" applyFont="1" applyFill="1" applyBorder="1" applyAlignment="1">
      <alignment horizontal="center" vertical="center" wrapText="1"/>
    </xf>
    <xf numFmtId="15" fontId="62" fillId="6" borderId="11" xfId="3" applyNumberFormat="1" applyFont="1" applyFill="1" applyBorder="1" applyAlignment="1">
      <alignment horizontal="center" vertical="center"/>
    </xf>
    <xf numFmtId="0" fontId="62" fillId="6" borderId="11" xfId="3" applyFont="1" applyFill="1" applyBorder="1" applyAlignment="1">
      <alignment horizontal="center" vertical="center" wrapText="1"/>
    </xf>
    <xf numFmtId="49" fontId="0" fillId="0" borderId="7" xfId="0" applyNumberFormat="1" applyBorder="1" applyAlignment="1">
      <alignment horizontal="center"/>
    </xf>
    <xf numFmtId="49" fontId="0" fillId="0" borderId="10" xfId="0" applyNumberFormat="1" applyBorder="1" applyAlignment="1">
      <alignment horizontal="center"/>
    </xf>
    <xf numFmtId="0" fontId="0" fillId="0" borderId="1" xfId="0" applyBorder="1" applyAlignment="1">
      <alignment horizontal="left" vertical="center" wrapText="1"/>
    </xf>
    <xf numFmtId="0" fontId="4" fillId="6" borderId="3" xfId="0" applyFont="1" applyFill="1" applyBorder="1" applyAlignment="1">
      <alignment vertical="center" wrapText="1"/>
    </xf>
    <xf numFmtId="0" fontId="15" fillId="6" borderId="5" xfId="0" applyFont="1" applyFill="1" applyBorder="1" applyAlignment="1">
      <alignment horizontal="center" vertical="center" wrapText="1"/>
    </xf>
    <xf numFmtId="0" fontId="17" fillId="0" borderId="7" xfId="0" applyFont="1" applyBorder="1" applyAlignment="1">
      <alignment horizontal="center" vertical="center"/>
    </xf>
    <xf numFmtId="164" fontId="42" fillId="0" borderId="7" xfId="0" applyNumberFormat="1" applyFont="1" applyBorder="1" applyAlignment="1">
      <alignment horizontal="center" vertical="center"/>
    </xf>
    <xf numFmtId="3" fontId="15" fillId="0" borderId="8" xfId="5" applyNumberFormat="1" applyFont="1" applyBorder="1" applyAlignment="1">
      <alignment horizontal="center" vertical="center"/>
    </xf>
    <xf numFmtId="3" fontId="16" fillId="0" borderId="5" xfId="0" applyNumberFormat="1" applyFont="1" applyBorder="1" applyAlignment="1">
      <alignment horizontal="center" vertical="center"/>
    </xf>
    <xf numFmtId="0" fontId="4" fillId="6" borderId="3" xfId="0" applyFont="1" applyFill="1" applyBorder="1" applyAlignment="1">
      <alignment horizontal="left" vertical="center"/>
    </xf>
    <xf numFmtId="15" fontId="62" fillId="6" borderId="11" xfId="0" applyNumberFormat="1" applyFont="1" applyFill="1" applyBorder="1" applyAlignment="1">
      <alignment horizontal="center" vertical="center" wrapText="1"/>
    </xf>
    <xf numFmtId="0" fontId="48" fillId="6" borderId="20" xfId="0" applyFont="1" applyFill="1" applyBorder="1" applyAlignment="1">
      <alignment horizontal="left" vertical="center"/>
    </xf>
    <xf numFmtId="0" fontId="48" fillId="6" borderId="21" xfId="0" applyFont="1" applyFill="1" applyBorder="1" applyAlignment="1">
      <alignment horizontal="left" vertical="center"/>
    </xf>
    <xf numFmtId="0" fontId="0" fillId="0" borderId="24" xfId="0" applyBorder="1" applyAlignment="1">
      <alignment horizontal="left"/>
    </xf>
    <xf numFmtId="0" fontId="0" fillId="0" borderId="25" xfId="0" applyBorder="1" applyAlignment="1">
      <alignment horizontal="left"/>
    </xf>
    <xf numFmtId="0" fontId="0" fillId="0" borderId="9" xfId="0" applyBorder="1" applyAlignment="1">
      <alignment horizontal="left"/>
    </xf>
    <xf numFmtId="0" fontId="0" fillId="0" borderId="1" xfId="0" applyBorder="1" applyAlignment="1">
      <alignment horizontal="left"/>
    </xf>
    <xf numFmtId="0" fontId="22" fillId="6" borderId="0" xfId="0" applyFont="1" applyFill="1" applyAlignment="1">
      <alignment horizontal="left" vertical="center" wrapText="1"/>
    </xf>
    <xf numFmtId="0" fontId="0" fillId="6" borderId="0" xfId="0" applyFill="1" applyAlignment="1">
      <alignment horizontal="center" vertical="center" wrapText="1"/>
    </xf>
    <xf numFmtId="0" fontId="21" fillId="6" borderId="0" xfId="0" applyFont="1" applyFill="1" applyAlignment="1">
      <alignment horizontal="left" vertical="center" wrapText="1"/>
    </xf>
    <xf numFmtId="0" fontId="48" fillId="6" borderId="11" xfId="0" applyFont="1" applyFill="1" applyBorder="1" applyAlignment="1">
      <alignment horizontal="center" vertical="center"/>
    </xf>
    <xf numFmtId="0" fontId="27" fillId="6" borderId="11" xfId="4" applyFont="1" applyFill="1" applyBorder="1" applyAlignment="1">
      <alignment vertical="center" wrapText="1"/>
    </xf>
    <xf numFmtId="0" fontId="28" fillId="6" borderId="0" xfId="0" applyFont="1" applyFill="1" applyAlignment="1">
      <alignment horizontal="left" vertical="center"/>
    </xf>
    <xf numFmtId="0" fontId="24" fillId="6" borderId="18" xfId="0" applyFont="1" applyFill="1" applyBorder="1" applyAlignment="1">
      <alignment vertical="center"/>
    </xf>
    <xf numFmtId="0" fontId="24" fillId="6" borderId="17" xfId="0" applyFont="1" applyFill="1" applyBorder="1" applyAlignment="1">
      <alignment vertical="center"/>
    </xf>
    <xf numFmtId="0" fontId="31" fillId="6" borderId="0" xfId="0" applyFont="1" applyFill="1" applyAlignment="1">
      <alignment horizontal="left" vertical="center" wrapText="1"/>
    </xf>
    <xf numFmtId="0" fontId="29" fillId="6" borderId="0" xfId="0" applyFont="1" applyFill="1" applyAlignment="1">
      <alignment horizontal="left" vertical="center"/>
    </xf>
    <xf numFmtId="0" fontId="3"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29" fillId="6" borderId="0" xfId="0" applyFont="1" applyFill="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1" fillId="0" borderId="6" xfId="0" applyFont="1" applyBorder="1" applyAlignment="1">
      <alignment horizontal="left" vertical="center"/>
    </xf>
    <xf numFmtId="0" fontId="1" fillId="0" borderId="0" xfId="0" applyFont="1" applyAlignment="1">
      <alignment horizontal="left" vertical="center"/>
    </xf>
    <xf numFmtId="0" fontId="7" fillId="6" borderId="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0" xfId="0" applyFont="1" applyFill="1" applyAlignment="1">
      <alignment horizontal="center" vertical="center" wrapText="1"/>
    </xf>
    <xf numFmtId="0" fontId="4" fillId="6" borderId="0" xfId="0" applyFont="1" applyFill="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70" fillId="6" borderId="3" xfId="0" applyFont="1" applyFill="1" applyBorder="1" applyAlignment="1">
      <alignment horizontal="center" vertical="center" wrapText="1"/>
    </xf>
    <xf numFmtId="0" fontId="70" fillId="6" borderId="8" xfId="0" applyFont="1" applyFill="1" applyBorder="1" applyAlignment="1">
      <alignment horizontal="center" vertical="center" wrapText="1"/>
    </xf>
    <xf numFmtId="0" fontId="70" fillId="6" borderId="1" xfId="0" applyFont="1" applyFill="1" applyBorder="1" applyAlignment="1">
      <alignment horizontal="center" vertical="center" wrapText="1"/>
    </xf>
    <xf numFmtId="0" fontId="70" fillId="6" borderId="10"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1" xfId="0" applyFont="1" applyFill="1" applyBorder="1" applyAlignment="1">
      <alignment horizontal="center" vertical="center"/>
    </xf>
    <xf numFmtId="0" fontId="70" fillId="6" borderId="3" xfId="0" applyFont="1" applyFill="1" applyBorder="1" applyAlignment="1">
      <alignment horizontal="center" vertical="center"/>
    </xf>
    <xf numFmtId="0" fontId="70" fillId="6" borderId="8" xfId="0" applyFont="1" applyFill="1" applyBorder="1" applyAlignment="1">
      <alignment horizontal="center" vertical="center"/>
    </xf>
    <xf numFmtId="0" fontId="70" fillId="6" borderId="1" xfId="0" applyFont="1" applyFill="1" applyBorder="1" applyAlignment="1">
      <alignment horizontal="center" vertical="center"/>
    </xf>
    <xf numFmtId="0" fontId="70" fillId="6" borderId="10"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4" fillId="0" borderId="6" xfId="0" applyFont="1" applyBorder="1" applyAlignment="1">
      <alignment horizontal="left" vertical="center"/>
    </xf>
    <xf numFmtId="0" fontId="4" fillId="0" borderId="0" xfId="0" applyFont="1" applyAlignment="1">
      <alignment horizontal="left" vertical="center"/>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3" fillId="6" borderId="0" xfId="0" applyFont="1" applyFill="1" applyAlignment="1">
      <alignment horizontal="center" vertical="center" wrapText="1"/>
    </xf>
    <xf numFmtId="0" fontId="7" fillId="6" borderId="2"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4" xfId="0" applyFont="1" applyFill="1" applyBorder="1" applyAlignment="1">
      <alignment horizontal="center" vertical="center" wrapText="1"/>
    </xf>
    <xf numFmtId="0" fontId="1" fillId="6" borderId="0" xfId="0" applyFont="1" applyFill="1" applyAlignment="1">
      <alignment horizontal="left" vertical="center"/>
    </xf>
    <xf numFmtId="0" fontId="34" fillId="6" borderId="0" xfId="0" applyFont="1" applyFill="1" applyAlignment="1">
      <alignment horizontal="left" vertical="center" wrapText="1"/>
    </xf>
    <xf numFmtId="0" fontId="34" fillId="6" borderId="2" xfId="0" applyFont="1" applyFill="1" applyBorder="1" applyAlignment="1">
      <alignment horizontal="center" vertical="center" wrapText="1"/>
    </xf>
    <xf numFmtId="0" fontId="0" fillId="6" borderId="4" xfId="0" applyFill="1" applyBorder="1" applyAlignment="1">
      <alignment horizontal="center" vertical="center"/>
    </xf>
    <xf numFmtId="0" fontId="0" fillId="6" borderId="2" xfId="0" applyFill="1" applyBorder="1" applyAlignment="1">
      <alignment horizontal="center" vertical="center"/>
    </xf>
    <xf numFmtId="0" fontId="0" fillId="6" borderId="5" xfId="0" applyFill="1" applyBorder="1" applyAlignment="1">
      <alignment horizontal="center" vertical="center"/>
    </xf>
    <xf numFmtId="0" fontId="34" fillId="6" borderId="5"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 fillId="6" borderId="0" xfId="0" applyFont="1" applyFill="1" applyAlignment="1">
      <alignment horizontal="center" vertical="center"/>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2"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2" xfId="0" applyFont="1" applyFill="1" applyBorder="1" applyAlignment="1">
      <alignment horizontal="center" vertical="center" wrapText="1"/>
    </xf>
    <xf numFmtId="0" fontId="4" fillId="6" borderId="0" xfId="0" applyFont="1" applyFill="1" applyAlignment="1">
      <alignment horizontal="left" vertical="center" wrapText="1"/>
    </xf>
    <xf numFmtId="0" fontId="1" fillId="6" borderId="0" xfId="0" applyFont="1" applyFill="1" applyAlignment="1">
      <alignment horizontal="left" vertical="center" wrapText="1"/>
    </xf>
    <xf numFmtId="0" fontId="15" fillId="6" borderId="2" xfId="5" applyFont="1" applyFill="1" applyBorder="1" applyAlignment="1">
      <alignment horizontal="center" vertical="center" wrapText="1"/>
    </xf>
    <xf numFmtId="0" fontId="4" fillId="6" borderId="0" xfId="0" applyFont="1" applyFill="1" applyAlignment="1">
      <alignment horizontal="left" vertical="center"/>
    </xf>
    <xf numFmtId="0" fontId="7" fillId="6" borderId="12" xfId="5" applyFont="1" applyFill="1" applyBorder="1" applyAlignment="1">
      <alignment horizontal="center" vertical="center" wrapText="1"/>
    </xf>
    <xf numFmtId="0" fontId="7" fillId="6" borderId="9" xfId="5" applyFont="1" applyFill="1" applyBorder="1" applyAlignment="1">
      <alignment horizontal="center" vertical="center" wrapText="1"/>
    </xf>
    <xf numFmtId="0" fontId="4" fillId="6" borderId="3" xfId="0" applyFont="1" applyFill="1" applyBorder="1" applyAlignment="1">
      <alignment horizontal="left" vertical="center" wrapText="1"/>
    </xf>
    <xf numFmtId="0" fontId="32" fillId="6" borderId="8"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2" xfId="0" applyFont="1" applyFill="1" applyBorder="1" applyAlignment="1">
      <alignment horizontal="center" vertical="center"/>
    </xf>
    <xf numFmtId="0" fontId="0" fillId="6" borderId="0" xfId="0" applyFill="1" applyAlignment="1">
      <alignment horizontal="left" vertical="center" wrapText="1"/>
    </xf>
    <xf numFmtId="0" fontId="32" fillId="6" borderId="3"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3" xfId="0" applyFont="1" applyFill="1" applyBorder="1" applyAlignment="1">
      <alignment horizontal="center" vertical="center"/>
    </xf>
    <xf numFmtId="0" fontId="29" fillId="6" borderId="0" xfId="0" applyFont="1" applyFill="1" applyAlignment="1">
      <alignment horizontal="left" wrapText="1"/>
    </xf>
    <xf numFmtId="0" fontId="28" fillId="6" borderId="0" xfId="0" applyFont="1" applyFill="1" applyAlignment="1">
      <alignment horizontal="left" wrapText="1"/>
    </xf>
    <xf numFmtId="2" fontId="7" fillId="6" borderId="2" xfId="0" applyNumberFormat="1" applyFont="1" applyFill="1" applyBorder="1" applyAlignment="1">
      <alignment horizontal="center"/>
    </xf>
    <xf numFmtId="2" fontId="7" fillId="6" borderId="2" xfId="0" applyNumberFormat="1" applyFont="1" applyFill="1" applyBorder="1" applyAlignment="1">
      <alignment horizontal="center" wrapText="1"/>
    </xf>
    <xf numFmtId="0" fontId="6" fillId="6" borderId="14" xfId="0" applyFont="1" applyFill="1" applyBorder="1" applyAlignment="1">
      <alignment vertical="center"/>
    </xf>
    <xf numFmtId="0" fontId="6" fillId="6" borderId="14" xfId="0" applyFont="1" applyFill="1" applyBorder="1" applyAlignment="1">
      <alignment vertical="center" wrapText="1"/>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7" fillId="6" borderId="8" xfId="0" applyFont="1" applyFill="1" applyBorder="1" applyAlignment="1">
      <alignment horizontal="center" vertical="center"/>
    </xf>
    <xf numFmtId="0" fontId="7" fillId="6" borderId="10" xfId="0" applyFont="1" applyFill="1" applyBorder="1" applyAlignment="1">
      <alignment horizontal="center" vertical="center"/>
    </xf>
    <xf numFmtId="0" fontId="68" fillId="6" borderId="4" xfId="0" applyFont="1" applyFill="1" applyBorder="1" applyAlignment="1">
      <alignment horizontal="left" vertical="center"/>
    </xf>
    <xf numFmtId="0" fontId="68" fillId="6" borderId="2" xfId="0" applyFont="1" applyFill="1" applyBorder="1" applyAlignment="1">
      <alignment horizontal="left" vertical="center"/>
    </xf>
    <xf numFmtId="0" fontId="68" fillId="6" borderId="5" xfId="0" applyFont="1" applyFill="1" applyBorder="1" applyAlignment="1">
      <alignment horizontal="left" vertical="center"/>
    </xf>
    <xf numFmtId="3" fontId="16" fillId="0" borderId="3" xfId="0" applyNumberFormat="1" applyFont="1" applyBorder="1" applyAlignment="1">
      <alignment horizontal="center"/>
    </xf>
    <xf numFmtId="3" fontId="16" fillId="0" borderId="3" xfId="1" applyNumberFormat="1" applyFont="1" applyFill="1" applyBorder="1" applyAlignment="1">
      <alignment horizontal="center" wrapText="1"/>
    </xf>
    <xf numFmtId="3" fontId="16" fillId="0" borderId="0" xfId="0" applyNumberFormat="1" applyFont="1" applyAlignment="1">
      <alignment horizontal="center"/>
    </xf>
    <xf numFmtId="3" fontId="16" fillId="0" borderId="0" xfId="1" applyNumberFormat="1" applyFont="1" applyFill="1" applyBorder="1" applyAlignment="1">
      <alignment horizontal="center" wrapText="1"/>
    </xf>
    <xf numFmtId="3" fontId="16" fillId="0" borderId="0" xfId="0" applyNumberFormat="1" applyFont="1" applyAlignment="1">
      <alignment horizontal="center" wrapText="1"/>
    </xf>
    <xf numFmtId="3" fontId="16" fillId="0" borderId="1" xfId="0" applyNumberFormat="1" applyFont="1" applyBorder="1" applyAlignment="1">
      <alignment horizontal="center"/>
    </xf>
    <xf numFmtId="3" fontId="16" fillId="0" borderId="1" xfId="1" applyNumberFormat="1" applyFont="1" applyFill="1" applyBorder="1" applyAlignment="1">
      <alignment horizontal="center" wrapText="1"/>
    </xf>
  </cellXfs>
  <cellStyles count="9">
    <cellStyle name="Comma" xfId="8" builtinId="3"/>
    <cellStyle name="Comma 2" xfId="6" xr:uid="{00000000-0005-0000-0000-000001000000}"/>
    <cellStyle name="Currency 2" xfId="7" xr:uid="{00000000-0005-0000-0000-000002000000}"/>
    <cellStyle name="Hyperlink" xfId="2" builtinId="8"/>
    <cellStyle name="Normal" xfId="0" builtinId="0"/>
    <cellStyle name="Normal 2 2" xfId="5" xr:uid="{00000000-0005-0000-0000-000005000000}"/>
    <cellStyle name="Normal 6" xfId="3" xr:uid="{00000000-0005-0000-0000-000006000000}"/>
    <cellStyle name="Normal_CDGRS Hazards Log v2.0" xfId="4" xr:uid="{00000000-0005-0000-0000-000007000000}"/>
    <cellStyle name="Percent" xfId="1" builtinId="5"/>
  </cellStyles>
  <dxfs count="1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6D9"/>
      <color rgb="FFFDEFE7"/>
      <color rgb="FFF6EFF7"/>
      <color rgb="FFE1F2FF"/>
      <color rgb="FFF2F8EE"/>
      <color rgb="FF9556A0"/>
      <color rgb="FF6264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'Facial growth'!$G$31:$G$33</c:f>
              <c:strCache>
                <c:ptCount val="3"/>
                <c:pt idx="0">
                  <c:v>Good facial growth score        (1 or 2)</c:v>
                </c:pt>
                <c:pt idx="2">
                  <c:v>(%)</c:v>
                </c:pt>
              </c:strCache>
            </c:strRef>
          </c:tx>
          <c:spPr>
            <a:solidFill>
              <a:srgbClr val="00B050"/>
            </a:solidFill>
            <a:ln>
              <a:noFill/>
            </a:ln>
            <a:effectLst/>
          </c:spPr>
          <c:invertIfNegative val="0"/>
          <c:cat>
            <c:strRef>
              <c:f>'Facial growth'!$B$34:$B$46</c:f>
              <c:strCache>
                <c:ptCount val="13"/>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strCache>
            </c:strRef>
          </c:cat>
          <c:val>
            <c:numRef>
              <c:f>'Facial growth'!$G$34:$G$46</c:f>
              <c:numCache>
                <c:formatCode>0.0%</c:formatCode>
                <c:ptCount val="13"/>
                <c:pt idx="0">
                  <c:v>0.61538461538461542</c:v>
                </c:pt>
                <c:pt idx="1">
                  <c:v>0.18181818181818182</c:v>
                </c:pt>
                <c:pt idx="2">
                  <c:v>0.58823529411764708</c:v>
                </c:pt>
                <c:pt idx="3">
                  <c:v>0.32</c:v>
                </c:pt>
                <c:pt idx="4">
                  <c:v>0.5</c:v>
                </c:pt>
                <c:pt idx="5">
                  <c:v>0</c:v>
                </c:pt>
                <c:pt idx="6">
                  <c:v>0.26666666666666666</c:v>
                </c:pt>
                <c:pt idx="7">
                  <c:v>0.5757575757575758</c:v>
                </c:pt>
                <c:pt idx="8">
                  <c:v>0.5</c:v>
                </c:pt>
                <c:pt idx="9">
                  <c:v>0.36363636363636365</c:v>
                </c:pt>
                <c:pt idx="10">
                  <c:v>1</c:v>
                </c:pt>
                <c:pt idx="11">
                  <c:v>0.55555555555555558</c:v>
                </c:pt>
                <c:pt idx="12">
                  <c:v>9.0909090909090912E-2</c:v>
                </c:pt>
              </c:numCache>
            </c:numRef>
          </c:val>
          <c:extLst>
            <c:ext xmlns:c16="http://schemas.microsoft.com/office/drawing/2014/chart" uri="{C3380CC4-5D6E-409C-BE32-E72D297353CC}">
              <c16:uniqueId val="{00000000-5D9E-46BC-A390-914D16FD6751}"/>
            </c:ext>
          </c:extLst>
        </c:ser>
        <c:ser>
          <c:idx val="3"/>
          <c:order val="1"/>
          <c:tx>
            <c:strRef>
              <c:f>'Facial growth'!$I$31:$I$33</c:f>
              <c:strCache>
                <c:ptCount val="3"/>
                <c:pt idx="0">
                  <c:v>Fair facial growth score       (3)</c:v>
                </c:pt>
                <c:pt idx="2">
                  <c:v>(%)</c:v>
                </c:pt>
              </c:strCache>
            </c:strRef>
          </c:tx>
          <c:spPr>
            <a:solidFill>
              <a:schemeClr val="accent4"/>
            </a:solidFill>
            <a:ln>
              <a:noFill/>
            </a:ln>
            <a:effectLst/>
          </c:spPr>
          <c:invertIfNegative val="0"/>
          <c:cat>
            <c:strRef>
              <c:f>'Facial growth'!$B$34:$B$46</c:f>
              <c:strCache>
                <c:ptCount val="13"/>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strCache>
            </c:strRef>
          </c:cat>
          <c:val>
            <c:numRef>
              <c:f>'Facial growth'!$I$34:$I$46</c:f>
              <c:numCache>
                <c:formatCode>0.0%</c:formatCode>
                <c:ptCount val="13"/>
                <c:pt idx="0">
                  <c:v>0.30769230769230771</c:v>
                </c:pt>
                <c:pt idx="1">
                  <c:v>0.18181818181818182</c:v>
                </c:pt>
                <c:pt idx="2">
                  <c:v>0.17647058823529413</c:v>
                </c:pt>
                <c:pt idx="3">
                  <c:v>0.56000000000000005</c:v>
                </c:pt>
                <c:pt idx="4">
                  <c:v>0.29411764705882354</c:v>
                </c:pt>
                <c:pt idx="5">
                  <c:v>0</c:v>
                </c:pt>
                <c:pt idx="6">
                  <c:v>0.66666666666666663</c:v>
                </c:pt>
                <c:pt idx="7">
                  <c:v>0.30303030303030304</c:v>
                </c:pt>
                <c:pt idx="8">
                  <c:v>0.3125</c:v>
                </c:pt>
                <c:pt idx="9">
                  <c:v>0.36363636363636365</c:v>
                </c:pt>
                <c:pt idx="10">
                  <c:v>0</c:v>
                </c:pt>
                <c:pt idx="11">
                  <c:v>0.16666666666666666</c:v>
                </c:pt>
                <c:pt idx="12">
                  <c:v>0.27272727272727271</c:v>
                </c:pt>
              </c:numCache>
            </c:numRef>
          </c:val>
          <c:extLst>
            <c:ext xmlns:c16="http://schemas.microsoft.com/office/drawing/2014/chart" uri="{C3380CC4-5D6E-409C-BE32-E72D297353CC}">
              <c16:uniqueId val="{00000001-5D9E-46BC-A390-914D16FD6751}"/>
            </c:ext>
          </c:extLst>
        </c:ser>
        <c:ser>
          <c:idx val="5"/>
          <c:order val="2"/>
          <c:tx>
            <c:strRef>
              <c:f>'Facial growth'!$K$31:$K$33</c:f>
              <c:strCache>
                <c:ptCount val="3"/>
                <c:pt idx="0">
                  <c:v>Poor facial growth score       (4 or 5)</c:v>
                </c:pt>
                <c:pt idx="2">
                  <c:v>(%)</c:v>
                </c:pt>
              </c:strCache>
            </c:strRef>
          </c:tx>
          <c:spPr>
            <a:solidFill>
              <a:srgbClr val="CC0000"/>
            </a:solidFill>
            <a:ln>
              <a:noFill/>
            </a:ln>
            <a:effectLst/>
          </c:spPr>
          <c:invertIfNegative val="0"/>
          <c:cat>
            <c:strRef>
              <c:f>'Facial growth'!$B$34:$B$46</c:f>
              <c:strCache>
                <c:ptCount val="13"/>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strCache>
            </c:strRef>
          </c:cat>
          <c:val>
            <c:numRef>
              <c:f>'Facial growth'!$K$34:$K$46</c:f>
              <c:numCache>
                <c:formatCode>0.0%</c:formatCode>
                <c:ptCount val="13"/>
                <c:pt idx="0">
                  <c:v>7.6923076923076927E-2</c:v>
                </c:pt>
                <c:pt idx="1">
                  <c:v>0.63636363636363635</c:v>
                </c:pt>
                <c:pt idx="2">
                  <c:v>0.23529411764705882</c:v>
                </c:pt>
                <c:pt idx="3">
                  <c:v>0.12</c:v>
                </c:pt>
                <c:pt idx="4">
                  <c:v>0.20588235294117646</c:v>
                </c:pt>
                <c:pt idx="5">
                  <c:v>0</c:v>
                </c:pt>
                <c:pt idx="6">
                  <c:v>6.6666666666666666E-2</c:v>
                </c:pt>
                <c:pt idx="7">
                  <c:v>0.12121212121212122</c:v>
                </c:pt>
                <c:pt idx="8">
                  <c:v>0.1875</c:v>
                </c:pt>
                <c:pt idx="9">
                  <c:v>0.27272727272727271</c:v>
                </c:pt>
                <c:pt idx="10">
                  <c:v>0</c:v>
                </c:pt>
                <c:pt idx="11">
                  <c:v>0.27777777777777779</c:v>
                </c:pt>
                <c:pt idx="12">
                  <c:v>0.63636363636363635</c:v>
                </c:pt>
              </c:numCache>
            </c:numRef>
          </c:val>
          <c:extLst>
            <c:ext xmlns:c16="http://schemas.microsoft.com/office/drawing/2014/chart" uri="{C3380CC4-5D6E-409C-BE32-E72D297353CC}">
              <c16:uniqueId val="{00000002-5D9E-46BC-A390-914D16FD6751}"/>
            </c:ext>
          </c:extLst>
        </c:ser>
        <c:dLbls>
          <c:showLegendKey val="0"/>
          <c:showVal val="0"/>
          <c:showCatName val="0"/>
          <c:showSerName val="0"/>
          <c:showPercent val="0"/>
          <c:showBubbleSize val="0"/>
        </c:dLbls>
        <c:gapWidth val="150"/>
        <c:overlap val="100"/>
        <c:axId val="330612152"/>
        <c:axId val="330611496"/>
      </c:barChart>
      <c:catAx>
        <c:axId val="33061215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611496"/>
        <c:crosses val="autoZero"/>
        <c:auto val="1"/>
        <c:lblAlgn val="ctr"/>
        <c:lblOffset val="100"/>
        <c:noMultiLvlLbl val="0"/>
      </c:catAx>
      <c:valAx>
        <c:axId val="330611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612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0</xdr:row>
      <xdr:rowOff>123266</xdr:rowOff>
    </xdr:from>
    <xdr:to>
      <xdr:col>2</xdr:col>
      <xdr:colOff>1416327</xdr:colOff>
      <xdr:row>0</xdr:row>
      <xdr:rowOff>1630886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5853" t="31076" r="25964" b="31057"/>
        <a:stretch/>
      </xdr:blipFill>
      <xdr:spPr>
        <a:xfrm>
          <a:off x="333254" y="123266"/>
          <a:ext cx="3402203" cy="1507620"/>
        </a:xfrm>
        <a:prstGeom prst="rect">
          <a:avLst/>
        </a:prstGeom>
      </xdr:spPr>
    </xdr:pic>
    <xdr:clientData/>
  </xdr:twoCellAnchor>
  <xdr:twoCellAnchor editAs="oneCell">
    <xdr:from>
      <xdr:col>3</xdr:col>
      <xdr:colOff>4032619</xdr:colOff>
      <xdr:row>0</xdr:row>
      <xdr:rowOff>33618</xdr:rowOff>
    </xdr:from>
    <xdr:to>
      <xdr:col>3</xdr:col>
      <xdr:colOff>6038295</xdr:colOff>
      <xdr:row>0</xdr:row>
      <xdr:rowOff>1019736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195044" y="33618"/>
          <a:ext cx="2005676" cy="986118"/>
        </a:xfrm>
        <a:prstGeom prst="rect">
          <a:avLst/>
        </a:prstGeom>
      </xdr:spPr>
    </xdr:pic>
    <xdr:clientData/>
  </xdr:twoCellAnchor>
  <xdr:twoCellAnchor editAs="oneCell">
    <xdr:from>
      <xdr:col>3</xdr:col>
      <xdr:colOff>2051016</xdr:colOff>
      <xdr:row>0</xdr:row>
      <xdr:rowOff>89649</xdr:rowOff>
    </xdr:from>
    <xdr:to>
      <xdr:col>3</xdr:col>
      <xdr:colOff>3910853</xdr:colOff>
      <xdr:row>0</xdr:row>
      <xdr:rowOff>966987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213441" y="89649"/>
          <a:ext cx="1859837" cy="877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40821</xdr:colOff>
      <xdr:row>54</xdr:row>
      <xdr:rowOff>131989</xdr:rowOff>
    </xdr:from>
    <xdr:to>
      <xdr:col>14</xdr:col>
      <xdr:colOff>176891</xdr:colOff>
      <xdr:row>73</xdr:row>
      <xdr:rowOff>27214</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rane-database.org.uk/reports-hom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rane-database.org.uk/resources/the-cleft-development-grou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lapa.com/treatment/nhs-cleft-team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0"/>
  <sheetViews>
    <sheetView tabSelected="1" zoomScaleNormal="100" zoomScaleSheetLayoutView="100" workbookViewId="0">
      <pane ySplit="4" topLeftCell="A47" activePane="bottomLeft" state="frozen"/>
      <selection pane="bottomLeft" activeCell="A63" sqref="A63:XFD63"/>
    </sheetView>
  </sheetViews>
  <sheetFormatPr defaultRowHeight="15" x14ac:dyDescent="0.25"/>
  <cols>
    <col min="1" max="1" width="3" style="3" customWidth="1"/>
    <col min="2" max="2" width="31.85546875" style="2" bestFit="1" customWidth="1"/>
    <col min="3" max="3" width="29.7109375" style="1" customWidth="1"/>
    <col min="4" max="4" width="90.7109375" style="1" customWidth="1"/>
    <col min="5" max="51" width="9.140625" style="3"/>
    <col min="52" max="16384" width="9.140625" style="1"/>
  </cols>
  <sheetData>
    <row r="1" spans="2:4" s="3" customFormat="1" ht="135" customHeight="1" x14ac:dyDescent="0.25">
      <c r="B1" s="678"/>
      <c r="C1" s="678"/>
      <c r="D1" s="678"/>
    </row>
    <row r="2" spans="2:4" s="3" customFormat="1" ht="27.75" customHeight="1" x14ac:dyDescent="0.25">
      <c r="B2" s="679" t="s">
        <v>194</v>
      </c>
      <c r="C2" s="679"/>
      <c r="D2" s="679"/>
    </row>
    <row r="3" spans="2:4" s="3" customFormat="1" ht="22.5" customHeight="1" x14ac:dyDescent="0.25">
      <c r="B3" s="677" t="s">
        <v>67</v>
      </c>
      <c r="C3" s="677"/>
      <c r="D3" s="677"/>
    </row>
    <row r="4" spans="2:4" s="3" customFormat="1" x14ac:dyDescent="0.25">
      <c r="B4" s="58" t="s">
        <v>497</v>
      </c>
      <c r="C4" s="4" t="s">
        <v>48</v>
      </c>
      <c r="D4" s="5" t="s">
        <v>50</v>
      </c>
    </row>
    <row r="5" spans="2:4" s="3" customFormat="1" x14ac:dyDescent="0.25">
      <c r="B5" s="59"/>
      <c r="C5" s="59"/>
      <c r="D5" s="59"/>
    </row>
    <row r="6" spans="2:4" s="3" customFormat="1" x14ac:dyDescent="0.25">
      <c r="B6" s="251" t="s">
        <v>195</v>
      </c>
      <c r="C6" s="252" t="s">
        <v>372</v>
      </c>
      <c r="D6" s="253"/>
    </row>
    <row r="7" spans="2:4" s="3" customFormat="1" x14ac:dyDescent="0.25">
      <c r="B7" s="242" t="s">
        <v>485</v>
      </c>
      <c r="C7" s="243"/>
      <c r="D7" s="61" t="s">
        <v>489</v>
      </c>
    </row>
    <row r="8" spans="2:4" s="3" customFormat="1" x14ac:dyDescent="0.25">
      <c r="B8" s="231"/>
      <c r="C8" s="225"/>
      <c r="D8" s="62" t="s">
        <v>366</v>
      </c>
    </row>
    <row r="9" spans="2:4" s="3" customFormat="1" x14ac:dyDescent="0.25">
      <c r="B9" s="60"/>
      <c r="C9" s="225"/>
      <c r="D9" s="63" t="s">
        <v>367</v>
      </c>
    </row>
    <row r="10" spans="2:4" s="3" customFormat="1" x14ac:dyDescent="0.25">
      <c r="B10" s="60"/>
      <c r="C10" s="225"/>
      <c r="D10" s="63" t="s">
        <v>368</v>
      </c>
    </row>
    <row r="11" spans="2:4" s="3" customFormat="1" x14ac:dyDescent="0.25">
      <c r="B11" s="60"/>
      <c r="C11" s="225"/>
      <c r="D11" s="63" t="s">
        <v>369</v>
      </c>
    </row>
    <row r="12" spans="2:4" s="3" customFormat="1" x14ac:dyDescent="0.25">
      <c r="B12" s="60" t="s">
        <v>486</v>
      </c>
      <c r="C12" s="225"/>
      <c r="D12" s="64" t="s">
        <v>196</v>
      </c>
    </row>
    <row r="13" spans="2:4" s="3" customFormat="1" x14ac:dyDescent="0.25">
      <c r="B13" s="60"/>
      <c r="C13" s="225"/>
      <c r="D13" s="63" t="s">
        <v>370</v>
      </c>
    </row>
    <row r="14" spans="2:4" s="3" customFormat="1" x14ac:dyDescent="0.25">
      <c r="B14" s="60"/>
      <c r="C14" s="225"/>
      <c r="D14" s="63" t="s">
        <v>197</v>
      </c>
    </row>
    <row r="15" spans="2:4" s="3" customFormat="1" x14ac:dyDescent="0.25">
      <c r="B15" s="60" t="s">
        <v>487</v>
      </c>
      <c r="C15" s="225"/>
      <c r="D15" s="64" t="s">
        <v>488</v>
      </c>
    </row>
    <row r="16" spans="2:4" s="3" customFormat="1" x14ac:dyDescent="0.25">
      <c r="B16" s="60"/>
      <c r="C16" s="225"/>
      <c r="D16" s="63" t="s">
        <v>371</v>
      </c>
    </row>
    <row r="17" spans="2:4" s="3" customFormat="1" x14ac:dyDescent="0.25">
      <c r="B17" s="65"/>
      <c r="C17" s="226"/>
      <c r="D17" s="67"/>
    </row>
    <row r="18" spans="2:4" s="3" customFormat="1" x14ac:dyDescent="0.25">
      <c r="B18" s="68"/>
      <c r="C18" s="68"/>
      <c r="D18" s="69"/>
    </row>
    <row r="19" spans="2:4" s="3" customFormat="1" x14ac:dyDescent="0.25">
      <c r="B19" s="248" t="s">
        <v>280</v>
      </c>
      <c r="C19" s="249" t="s">
        <v>373</v>
      </c>
      <c r="D19" s="250"/>
    </row>
    <row r="20" spans="2:4" s="3" customFormat="1" x14ac:dyDescent="0.25">
      <c r="B20" s="242" t="s">
        <v>490</v>
      </c>
      <c r="C20" s="243"/>
      <c r="D20" s="244" t="s">
        <v>281</v>
      </c>
    </row>
    <row r="21" spans="2:4" s="3" customFormat="1" x14ac:dyDescent="0.25">
      <c r="B21" s="65"/>
      <c r="C21" s="226"/>
      <c r="D21" s="67"/>
    </row>
    <row r="22" spans="2:4" s="3" customFormat="1" x14ac:dyDescent="0.25">
      <c r="B22" s="68"/>
      <c r="C22" s="68"/>
      <c r="D22" s="69"/>
    </row>
    <row r="23" spans="2:4" s="3" customFormat="1" ht="30" x14ac:dyDescent="0.25">
      <c r="B23" s="245" t="s">
        <v>198</v>
      </c>
      <c r="C23" s="246" t="s">
        <v>375</v>
      </c>
      <c r="D23" s="247"/>
    </row>
    <row r="24" spans="2:4" s="3" customFormat="1" x14ac:dyDescent="0.25">
      <c r="B24" s="242" t="s">
        <v>491</v>
      </c>
      <c r="C24" s="243"/>
      <c r="D24" s="244" t="s">
        <v>374</v>
      </c>
    </row>
    <row r="25" spans="2:4" s="3" customFormat="1" x14ac:dyDescent="0.25">
      <c r="B25" s="65"/>
      <c r="C25" s="66"/>
      <c r="D25" s="67"/>
    </row>
    <row r="26" spans="2:4" s="3" customFormat="1" x14ac:dyDescent="0.25">
      <c r="B26" s="68"/>
      <c r="C26" s="59"/>
      <c r="D26" s="59"/>
    </row>
    <row r="27" spans="2:4" s="3" customFormat="1" x14ac:dyDescent="0.25">
      <c r="B27" s="254" t="s">
        <v>199</v>
      </c>
      <c r="C27" s="255" t="s">
        <v>76</v>
      </c>
      <c r="D27" s="256"/>
    </row>
    <row r="28" spans="2:4" s="3" customFormat="1" x14ac:dyDescent="0.25">
      <c r="B28" s="60" t="s">
        <v>492</v>
      </c>
      <c r="C28" s="225"/>
      <c r="D28" s="61" t="s">
        <v>171</v>
      </c>
    </row>
    <row r="29" spans="2:4" s="3" customFormat="1" x14ac:dyDescent="0.25">
      <c r="B29" s="60"/>
      <c r="C29" s="225"/>
      <c r="D29" s="63" t="s">
        <v>376</v>
      </c>
    </row>
    <row r="30" spans="2:4" s="3" customFormat="1" x14ac:dyDescent="0.25">
      <c r="B30" s="60" t="s">
        <v>493</v>
      </c>
      <c r="C30" s="225"/>
      <c r="D30" s="64" t="s">
        <v>66</v>
      </c>
    </row>
    <row r="31" spans="2:4" s="3" customFormat="1" x14ac:dyDescent="0.25">
      <c r="B31" s="60"/>
      <c r="C31" s="225"/>
      <c r="D31" s="63" t="s">
        <v>419</v>
      </c>
    </row>
    <row r="32" spans="2:4" s="3" customFormat="1" x14ac:dyDescent="0.25">
      <c r="B32" s="60" t="s">
        <v>494</v>
      </c>
      <c r="C32" s="225"/>
      <c r="D32" s="64" t="s">
        <v>172</v>
      </c>
    </row>
    <row r="33" spans="2:4" s="3" customFormat="1" x14ac:dyDescent="0.25">
      <c r="B33" s="60"/>
      <c r="C33" s="225"/>
      <c r="D33" s="63" t="s">
        <v>377</v>
      </c>
    </row>
    <row r="34" spans="2:4" s="3" customFormat="1" x14ac:dyDescent="0.25">
      <c r="B34" s="60" t="s">
        <v>495</v>
      </c>
      <c r="C34" s="225"/>
      <c r="D34" s="64" t="s">
        <v>64</v>
      </c>
    </row>
    <row r="35" spans="2:4" s="3" customFormat="1" x14ac:dyDescent="0.25">
      <c r="B35" s="60"/>
      <c r="C35" s="225"/>
      <c r="D35" s="63" t="s">
        <v>422</v>
      </c>
    </row>
    <row r="36" spans="2:4" s="3" customFormat="1" x14ac:dyDescent="0.25">
      <c r="B36" s="60"/>
      <c r="C36" s="225"/>
      <c r="D36" s="63" t="s">
        <v>381</v>
      </c>
    </row>
    <row r="37" spans="2:4" s="3" customFormat="1" x14ac:dyDescent="0.25">
      <c r="B37" s="60" t="s">
        <v>496</v>
      </c>
      <c r="C37" s="225"/>
      <c r="D37" s="64" t="s">
        <v>200</v>
      </c>
    </row>
    <row r="38" spans="2:4" s="3" customFormat="1" x14ac:dyDescent="0.25">
      <c r="B38" s="60"/>
      <c r="C38" s="225"/>
      <c r="D38" s="63" t="s">
        <v>389</v>
      </c>
    </row>
    <row r="39" spans="2:4" s="3" customFormat="1" x14ac:dyDescent="0.25">
      <c r="B39" s="60" t="s">
        <v>420</v>
      </c>
      <c r="C39" s="225"/>
      <c r="D39" s="64" t="s">
        <v>201</v>
      </c>
    </row>
    <row r="40" spans="2:4" s="3" customFormat="1" x14ac:dyDescent="0.25">
      <c r="B40" s="60"/>
      <c r="C40" s="225"/>
      <c r="D40" s="63" t="s">
        <v>387</v>
      </c>
    </row>
    <row r="41" spans="2:4" s="3" customFormat="1" x14ac:dyDescent="0.25">
      <c r="B41" s="60" t="s">
        <v>420</v>
      </c>
      <c r="C41" s="225"/>
      <c r="D41" s="64" t="s">
        <v>279</v>
      </c>
    </row>
    <row r="42" spans="2:4" s="3" customFormat="1" x14ac:dyDescent="0.25">
      <c r="B42" s="60"/>
      <c r="C42" s="225"/>
      <c r="D42" s="63" t="s">
        <v>388</v>
      </c>
    </row>
    <row r="43" spans="2:4" s="3" customFormat="1" x14ac:dyDescent="0.25">
      <c r="B43" s="65"/>
      <c r="C43" s="235"/>
      <c r="D43" s="236"/>
    </row>
    <row r="44" spans="2:4" s="3" customFormat="1" x14ac:dyDescent="0.25">
      <c r="B44" s="68"/>
      <c r="C44" s="68"/>
      <c r="D44" s="69"/>
    </row>
    <row r="45" spans="2:4" s="3" customFormat="1" x14ac:dyDescent="0.25">
      <c r="B45" s="583" t="s">
        <v>498</v>
      </c>
      <c r="C45" s="584"/>
      <c r="D45" s="585"/>
    </row>
    <row r="46" spans="2:4" s="3" customFormat="1" x14ac:dyDescent="0.25">
      <c r="B46" s="582" t="s">
        <v>581</v>
      </c>
      <c r="C46" s="225" t="s">
        <v>584</v>
      </c>
      <c r="D46" s="234" t="s">
        <v>582</v>
      </c>
    </row>
    <row r="47" spans="2:4" s="3" customFormat="1" x14ac:dyDescent="0.25">
      <c r="B47" s="580"/>
      <c r="C47" s="581"/>
      <c r="D47" s="240"/>
    </row>
    <row r="48" spans="2:4" s="3" customFormat="1" x14ac:dyDescent="0.25">
      <c r="B48" s="60" t="s">
        <v>501</v>
      </c>
      <c r="C48" s="225" t="s">
        <v>499</v>
      </c>
      <c r="D48" s="63" t="s">
        <v>500</v>
      </c>
    </row>
    <row r="49" spans="2:4" s="3" customFormat="1" x14ac:dyDescent="0.25">
      <c r="B49" s="65"/>
      <c r="C49" s="66"/>
      <c r="D49" s="67"/>
    </row>
    <row r="50" spans="2:4" s="3" customFormat="1" x14ac:dyDescent="0.25">
      <c r="B50" s="68"/>
      <c r="C50" s="59"/>
      <c r="D50" s="59"/>
    </row>
    <row r="51" spans="2:4" s="3" customFormat="1" x14ac:dyDescent="0.25">
      <c r="B51" s="257" t="s">
        <v>421</v>
      </c>
      <c r="C51" s="258"/>
      <c r="D51" s="259"/>
    </row>
    <row r="52" spans="2:4" s="3" customFormat="1" x14ac:dyDescent="0.25">
      <c r="B52" s="237" t="s">
        <v>202</v>
      </c>
      <c r="C52" s="238"/>
      <c r="D52" s="239" t="s">
        <v>413</v>
      </c>
    </row>
    <row r="53" spans="2:4" s="3" customFormat="1" x14ac:dyDescent="0.25">
      <c r="B53" s="223"/>
      <c r="C53" s="233"/>
      <c r="D53" s="234"/>
    </row>
    <row r="54" spans="2:4" s="3" customFormat="1" x14ac:dyDescent="0.25">
      <c r="B54" s="223" t="s">
        <v>77</v>
      </c>
      <c r="C54" s="233"/>
      <c r="D54" s="234" t="s">
        <v>417</v>
      </c>
    </row>
    <row r="55" spans="2:4" s="3" customFormat="1" x14ac:dyDescent="0.25">
      <c r="B55" s="223"/>
      <c r="C55" s="233"/>
      <c r="D55" s="234"/>
    </row>
    <row r="56" spans="2:4" s="3" customFormat="1" x14ac:dyDescent="0.25">
      <c r="B56" s="223" t="s">
        <v>204</v>
      </c>
      <c r="C56" s="232"/>
      <c r="D56" s="234" t="s">
        <v>418</v>
      </c>
    </row>
    <row r="57" spans="2:4" s="3" customFormat="1" x14ac:dyDescent="0.25">
      <c r="B57" s="223"/>
      <c r="C57" s="232"/>
      <c r="D57" s="234"/>
    </row>
    <row r="58" spans="2:4" s="3" customFormat="1" x14ac:dyDescent="0.25">
      <c r="B58" s="223" t="s">
        <v>203</v>
      </c>
      <c r="C58" s="233"/>
      <c r="D58" s="234" t="s">
        <v>414</v>
      </c>
    </row>
    <row r="59" spans="2:4" s="3" customFormat="1" x14ac:dyDescent="0.25">
      <c r="B59" s="652"/>
      <c r="C59" s="662"/>
      <c r="D59" s="241"/>
    </row>
    <row r="60" spans="2:4" s="3" customFormat="1" x14ac:dyDescent="0.25">
      <c r="B60" s="6"/>
      <c r="D60" s="7"/>
    </row>
    <row r="61" spans="2:4" s="3" customFormat="1" x14ac:dyDescent="0.25">
      <c r="B61" s="655" t="s">
        <v>78</v>
      </c>
      <c r="C61" s="656" t="s">
        <v>80</v>
      </c>
      <c r="D61" s="656" t="s">
        <v>79</v>
      </c>
    </row>
    <row r="62" spans="2:4" s="6" customFormat="1" x14ac:dyDescent="0.25">
      <c r="B62" s="657" t="s">
        <v>618</v>
      </c>
      <c r="C62" s="658">
        <v>45275</v>
      </c>
      <c r="D62" s="659" t="s">
        <v>207</v>
      </c>
    </row>
    <row r="63" spans="2:4" s="6" customFormat="1" x14ac:dyDescent="0.25">
      <c r="B63" s="657" t="s">
        <v>668</v>
      </c>
      <c r="C63" s="670">
        <v>45329</v>
      </c>
      <c r="D63" s="657" t="s">
        <v>669</v>
      </c>
    </row>
    <row r="64" spans="2:4" s="3" customFormat="1" x14ac:dyDescent="0.25">
      <c r="B64" s="102"/>
      <c r="C64" s="102"/>
      <c r="D64" s="102"/>
    </row>
    <row r="65" spans="2:8" s="3" customFormat="1" x14ac:dyDescent="0.25">
      <c r="B65" s="680" t="s">
        <v>82</v>
      </c>
      <c r="C65" s="680"/>
      <c r="D65" s="680"/>
    </row>
    <row r="66" spans="2:8" s="3" customFormat="1" ht="33.75" customHeight="1" x14ac:dyDescent="0.25">
      <c r="B66" s="681" t="s">
        <v>83</v>
      </c>
      <c r="C66" s="681"/>
      <c r="D66" s="681"/>
    </row>
    <row r="67" spans="2:8" s="3" customFormat="1" x14ac:dyDescent="0.25">
      <c r="B67" s="6"/>
    </row>
    <row r="68" spans="2:8" s="3" customFormat="1" ht="15.75" customHeight="1" x14ac:dyDescent="0.25">
      <c r="B68" s="677" t="s">
        <v>619</v>
      </c>
      <c r="C68" s="677"/>
      <c r="D68" s="9" t="s">
        <v>205</v>
      </c>
      <c r="E68" s="651"/>
      <c r="F68" s="651"/>
      <c r="G68" s="651"/>
      <c r="H68" s="651"/>
    </row>
    <row r="69" spans="2:8" s="3" customFormat="1" x14ac:dyDescent="0.25">
      <c r="B69" s="10"/>
      <c r="C69" s="10"/>
      <c r="D69" s="10"/>
      <c r="E69" s="10"/>
      <c r="F69" s="10"/>
      <c r="G69" s="10"/>
      <c r="H69" s="10"/>
    </row>
    <row r="70" spans="2:8" s="3" customFormat="1" ht="15.75" thickBot="1" x14ac:dyDescent="0.3">
      <c r="B70" s="671" t="s">
        <v>208</v>
      </c>
      <c r="C70" s="672"/>
      <c r="D70" s="654" t="s">
        <v>207</v>
      </c>
      <c r="E70" s="10"/>
    </row>
    <row r="71" spans="2:8" s="3" customFormat="1" x14ac:dyDescent="0.25">
      <c r="B71" s="673" t="s">
        <v>206</v>
      </c>
      <c r="C71" s="674"/>
      <c r="D71" s="660" t="s">
        <v>617</v>
      </c>
      <c r="E71" s="10"/>
    </row>
    <row r="72" spans="2:8" s="3" customFormat="1" x14ac:dyDescent="0.25">
      <c r="B72" s="675" t="s">
        <v>616</v>
      </c>
      <c r="C72" s="676"/>
      <c r="D72" s="661" t="s">
        <v>617</v>
      </c>
      <c r="E72" s="10"/>
    </row>
    <row r="73" spans="2:8" s="3" customFormat="1" x14ac:dyDescent="0.25">
      <c r="B73" s="10"/>
      <c r="C73" s="10"/>
      <c r="D73" s="10"/>
      <c r="E73" s="10"/>
      <c r="F73" s="10"/>
      <c r="G73" s="10"/>
      <c r="H73" s="10"/>
    </row>
    <row r="74" spans="2:8" s="3" customFormat="1" x14ac:dyDescent="0.25">
      <c r="C74" s="10"/>
      <c r="D74" s="10"/>
      <c r="E74" s="10"/>
      <c r="F74" s="10"/>
      <c r="G74" s="10"/>
      <c r="H74" s="10"/>
    </row>
    <row r="75" spans="2:8" s="3" customFormat="1" x14ac:dyDescent="0.25">
      <c r="B75" s="10"/>
      <c r="C75" s="10"/>
      <c r="D75" s="10"/>
      <c r="E75" s="10"/>
      <c r="F75" s="10"/>
      <c r="G75" s="10"/>
      <c r="H75" s="10"/>
    </row>
    <row r="76" spans="2:8" s="3" customFormat="1" x14ac:dyDescent="0.25">
      <c r="B76" s="6"/>
    </row>
    <row r="77" spans="2:8" s="3" customFormat="1" x14ac:dyDescent="0.25">
      <c r="B77" s="6"/>
    </row>
    <row r="78" spans="2:8" s="3" customFormat="1" x14ac:dyDescent="0.25">
      <c r="B78" s="6"/>
    </row>
    <row r="79" spans="2:8" s="3" customFormat="1" x14ac:dyDescent="0.25">
      <c r="B79" s="6"/>
    </row>
    <row r="80" spans="2:8" s="3" customFormat="1" x14ac:dyDescent="0.25">
      <c r="B80" s="6"/>
    </row>
    <row r="81" spans="2:2" s="3" customFormat="1" x14ac:dyDescent="0.25">
      <c r="B81" s="6"/>
    </row>
    <row r="82" spans="2:2" s="3" customFormat="1" x14ac:dyDescent="0.25">
      <c r="B82" s="6"/>
    </row>
    <row r="83" spans="2:2" s="3" customFormat="1" x14ac:dyDescent="0.25">
      <c r="B83" s="6"/>
    </row>
    <row r="84" spans="2:2" s="3" customFormat="1" x14ac:dyDescent="0.25">
      <c r="B84" s="6"/>
    </row>
    <row r="85" spans="2:2" s="3" customFormat="1" x14ac:dyDescent="0.25">
      <c r="B85" s="6"/>
    </row>
    <row r="86" spans="2:2" s="3" customFormat="1" x14ac:dyDescent="0.25">
      <c r="B86" s="6"/>
    </row>
    <row r="87" spans="2:2" s="3" customFormat="1" x14ac:dyDescent="0.25">
      <c r="B87" s="6"/>
    </row>
    <row r="88" spans="2:2" s="3" customFormat="1" x14ac:dyDescent="0.25">
      <c r="B88" s="6"/>
    </row>
    <row r="89" spans="2:2" s="3" customFormat="1" x14ac:dyDescent="0.25">
      <c r="B89" s="6"/>
    </row>
    <row r="90" spans="2:2" s="3" customFormat="1" x14ac:dyDescent="0.25">
      <c r="B90" s="6"/>
    </row>
    <row r="91" spans="2:2" s="3" customFormat="1" x14ac:dyDescent="0.25">
      <c r="B91" s="6"/>
    </row>
    <row r="92" spans="2:2" s="3" customFormat="1" x14ac:dyDescent="0.25">
      <c r="B92" s="6"/>
    </row>
    <row r="93" spans="2:2" s="3" customFormat="1" x14ac:dyDescent="0.25">
      <c r="B93" s="6"/>
    </row>
    <row r="94" spans="2:2" s="3" customFormat="1" x14ac:dyDescent="0.25">
      <c r="B94" s="6"/>
    </row>
    <row r="95" spans="2:2" s="3" customFormat="1" x14ac:dyDescent="0.25">
      <c r="B95" s="6"/>
    </row>
    <row r="96" spans="2:2" s="3" customFormat="1" x14ac:dyDescent="0.25">
      <c r="B96" s="6"/>
    </row>
    <row r="97" spans="2:2" s="3" customFormat="1" x14ac:dyDescent="0.25">
      <c r="B97" s="6"/>
    </row>
    <row r="98" spans="2:2" s="3" customFormat="1" x14ac:dyDescent="0.25">
      <c r="B98" s="6"/>
    </row>
    <row r="99" spans="2:2" s="3" customFormat="1" x14ac:dyDescent="0.25">
      <c r="B99" s="6"/>
    </row>
    <row r="100" spans="2:2" s="3" customFormat="1" x14ac:dyDescent="0.25">
      <c r="B100" s="6"/>
    </row>
    <row r="101" spans="2:2" s="3" customFormat="1" x14ac:dyDescent="0.25">
      <c r="B101" s="6"/>
    </row>
    <row r="102" spans="2:2" s="3" customFormat="1" x14ac:dyDescent="0.25">
      <c r="B102" s="6"/>
    </row>
    <row r="103" spans="2:2" s="3" customFormat="1" x14ac:dyDescent="0.25">
      <c r="B103" s="6"/>
    </row>
    <row r="104" spans="2:2" s="3" customFormat="1" x14ac:dyDescent="0.25">
      <c r="B104" s="6"/>
    </row>
    <row r="105" spans="2:2" s="3" customFormat="1" x14ac:dyDescent="0.25">
      <c r="B105" s="6"/>
    </row>
    <row r="106" spans="2:2" s="3" customFormat="1" x14ac:dyDescent="0.25">
      <c r="B106" s="6"/>
    </row>
    <row r="107" spans="2:2" s="3" customFormat="1" x14ac:dyDescent="0.25">
      <c r="B107" s="6"/>
    </row>
    <row r="108" spans="2:2" s="3" customFormat="1" x14ac:dyDescent="0.25">
      <c r="B108" s="6"/>
    </row>
    <row r="109" spans="2:2" s="3" customFormat="1" x14ac:dyDescent="0.25">
      <c r="B109" s="6"/>
    </row>
    <row r="110" spans="2:2" s="3" customFormat="1" x14ac:dyDescent="0.25">
      <c r="B110" s="6"/>
    </row>
  </sheetData>
  <mergeCells count="9">
    <mergeCell ref="B70:C70"/>
    <mergeCell ref="B71:C71"/>
    <mergeCell ref="B72:C72"/>
    <mergeCell ref="B68:C68"/>
    <mergeCell ref="B1:D1"/>
    <mergeCell ref="B2:D2"/>
    <mergeCell ref="B3:D3"/>
    <mergeCell ref="B65:D65"/>
    <mergeCell ref="B66:D66"/>
  </mergeCells>
  <hyperlinks>
    <hyperlink ref="D31" location="'Dental health'!Print_Area" display="Dental health - data completeness and dmft" xr:uid="{00000000-0004-0000-0000-000000000000}"/>
    <hyperlink ref="D38" location="Psychology!Print_Area" display="Psychology - data completeness and outcomes" xr:uid="{00000000-0004-0000-0000-000001000000}"/>
    <hyperlink ref="D40" location="'Reasons outcome not coll'!A1" display="Reasons outcome not collected - child growth, dental health, facial growth, speech and psychology" xr:uid="{00000000-0004-0000-0000-000002000000}"/>
    <hyperlink ref="D29" location="'Child growth'!A1" display="Child growth - data completeness and BMI" xr:uid="{00000000-0004-0000-0000-000003000000}"/>
    <hyperlink ref="D33" location="'Facial growth'!A1" display="Facial growth - data completeness and 5 year old index scores" xr:uid="{00000000-0004-0000-0000-000004000000}"/>
    <hyperlink ref="D9" location="'Patient characteristics'!A1" display="Patient characteristics" xr:uid="{00000000-0004-0000-0000-000005000000}"/>
    <hyperlink ref="D13" location="'Diagnosis  times'!A1" display="Timing of diagnosis for all cleft types" xr:uid="{00000000-0004-0000-0000-000006000000}"/>
    <hyperlink ref="D14" location="'Diagnosis times CPO'!A1" display="Timely diagnosis of cleft palate" xr:uid="{00000000-0004-0000-0000-000007000000}"/>
    <hyperlink ref="D24" location="' Consent'!A1" display="Consent" xr:uid="{00000000-0004-0000-0000-000008000000}"/>
    <hyperlink ref="D35" location="Speech!Print_Area" display="Speech - data completeness and standards" xr:uid="{00000000-0004-0000-0000-000009000000}"/>
    <hyperlink ref="D36" location="'16-CAPS-A speech paramts'!A1" display="16 CAPS-A Speech parameters" xr:uid="{00000000-0004-0000-0000-00000A000000}"/>
    <hyperlink ref="D8" location="Registrations!A1" display="Registrations " xr:uid="{00000000-0004-0000-0000-00000B000000}"/>
    <hyperlink ref="D42" location="'Audit age checks'!A1" display="Audit ages checks - child growth, dental health, facial growth, speech and psychology" xr:uid="{00000000-0004-0000-0000-00000C000000}"/>
    <hyperlink ref="D20" location="'Alerts &amp; outliers'!A1" display="Cleft service alert and outlier status" xr:uid="{00000000-0004-0000-0000-00000D000000}"/>
    <hyperlink ref="D10" location="Gestation!A1" display="Gestational age " xr:uid="{00000000-0004-0000-0000-00000E000000}"/>
    <hyperlink ref="D11" location="'Birth weight'!Print_Area" display="Birth weight" xr:uid="{00000000-0004-0000-0000-00000F000000}"/>
    <hyperlink ref="D52" location="'CRANE Project Team'!A1" display="CRANE Project Team" xr:uid="{00000000-0004-0000-0000-000010000000}"/>
    <hyperlink ref="D46" location="'HES codes'!A1" display="Hospital Episode Statistics (HES)" xr:uid="{00000000-0004-0000-0000-000011000000}"/>
    <hyperlink ref="D54" location="'Cleft Services'!A1" display="Cleft Services" xr:uid="{00000000-0004-0000-0000-000012000000}"/>
    <hyperlink ref="D58" location="'Governance &amp; Funding'!A1" display="Governance and Funding" xr:uid="{00000000-0004-0000-0000-000013000000}"/>
    <hyperlink ref="D56" location="Indicators!A1" display="Indicators" xr:uid="{00000000-0004-0000-0000-000014000000}"/>
    <hyperlink ref="D16" location="'Referral &amp; contact time'!Print_Area" display="Referral and contact time" xr:uid="{00000000-0004-0000-0000-000015000000}"/>
    <hyperlink ref="D48" location="'Newborn Hearing Screening Prog'!Print_Area" display="CRANE linkage with the Newborn Hearing Screening Programme" xr:uid="{00000000-0004-0000-0000-000016000000}"/>
    <hyperlink ref="D68" r:id="rId1" xr:uid="{00000000-0004-0000-0000-000017000000}"/>
  </hyperlinks>
  <pageMargins left="0.7" right="0.7" top="0.75" bottom="0.75" header="0.3" footer="0.3"/>
  <pageSetup paperSize="9" scale="54" orientation="portrait" r:id="rId2"/>
  <headerFooter>
    <oddHeader>&amp;C&amp;F</oddHeader>
    <oddFooter>&amp;C&amp;A
Page &amp;P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1F2FF"/>
  </sheetPr>
  <dimension ref="B1:Y27"/>
  <sheetViews>
    <sheetView zoomScale="90" zoomScaleNormal="90" zoomScaleSheetLayoutView="90" workbookViewId="0">
      <selection activeCell="A2" sqref="A2"/>
    </sheetView>
  </sheetViews>
  <sheetFormatPr defaultRowHeight="15" x14ac:dyDescent="0.25"/>
  <cols>
    <col min="1" max="1" width="4.7109375" style="77" customWidth="1"/>
    <col min="2" max="2" width="15.5703125" style="77" customWidth="1"/>
    <col min="3" max="3" width="12.28515625" style="77" customWidth="1"/>
    <col min="4" max="4" width="6.7109375" style="77" customWidth="1"/>
    <col min="5" max="5" width="9.140625" style="77"/>
    <col min="6" max="6" width="6.7109375" style="77" customWidth="1"/>
    <col min="7" max="7" width="9.140625" style="77"/>
    <col min="8" max="8" width="6.7109375" style="77" customWidth="1"/>
    <col min="9" max="9" width="9.140625" style="77"/>
    <col min="10" max="10" width="6.7109375" style="77" customWidth="1"/>
    <col min="11" max="11" width="9.140625" style="77"/>
    <col min="12" max="12" width="6.7109375" style="77" customWidth="1"/>
    <col min="13" max="13" width="9.140625" style="77"/>
    <col min="14" max="14" width="6.7109375" style="77" customWidth="1"/>
    <col min="15" max="15" width="9.140625" style="77"/>
    <col min="16" max="16" width="6.7109375" style="77" customWidth="1"/>
    <col min="17" max="17" width="9.140625" style="77"/>
    <col min="18" max="18" width="4.7109375" style="77" customWidth="1"/>
    <col min="19" max="19" width="14.140625" style="77" bestFit="1" customWidth="1"/>
    <col min="20" max="21" width="8" style="77" customWidth="1"/>
    <col min="22" max="22" width="13.7109375" style="77" customWidth="1"/>
    <col min="23" max="24" width="7.85546875" style="77" customWidth="1"/>
    <col min="25" max="16384" width="9.140625" style="77"/>
  </cols>
  <sheetData>
    <row r="1" spans="2:25" x14ac:dyDescent="0.25">
      <c r="B1" s="333" t="s">
        <v>53</v>
      </c>
      <c r="D1" s="79"/>
      <c r="E1" s="79"/>
      <c r="F1" s="79"/>
      <c r="G1" s="79"/>
      <c r="H1" s="79"/>
      <c r="I1" s="79"/>
      <c r="J1" s="79"/>
      <c r="K1" s="79"/>
      <c r="L1" s="79"/>
      <c r="M1" s="79"/>
      <c r="N1" s="79"/>
      <c r="O1" s="79"/>
      <c r="P1" s="79"/>
      <c r="Q1" s="79"/>
      <c r="R1" s="94"/>
      <c r="S1" s="79"/>
      <c r="T1" s="79"/>
      <c r="U1" s="79"/>
      <c r="V1" s="79"/>
      <c r="W1" s="79"/>
      <c r="X1" s="79"/>
      <c r="Y1" s="79"/>
    </row>
    <row r="2" spans="2:25" x14ac:dyDescent="0.25">
      <c r="B2" s="79"/>
      <c r="D2" s="79"/>
      <c r="E2" s="79"/>
      <c r="F2" s="79"/>
      <c r="G2" s="79"/>
      <c r="H2" s="79"/>
      <c r="I2" s="79"/>
      <c r="J2" s="79"/>
      <c r="K2" s="79"/>
      <c r="L2" s="79"/>
      <c r="M2" s="79"/>
      <c r="N2" s="79"/>
      <c r="O2" s="79"/>
      <c r="P2" s="79"/>
      <c r="Q2" s="79"/>
      <c r="R2" s="94"/>
      <c r="S2" s="79"/>
      <c r="T2" s="79"/>
      <c r="U2" s="79"/>
      <c r="V2" s="79"/>
      <c r="W2" s="79"/>
      <c r="X2" s="79"/>
      <c r="Y2" s="79"/>
    </row>
    <row r="3" spans="2:25" ht="15.75" x14ac:dyDescent="0.25">
      <c r="B3" s="52" t="s">
        <v>365</v>
      </c>
      <c r="D3" s="79"/>
      <c r="E3" s="79"/>
      <c r="F3" s="79"/>
      <c r="G3" s="79"/>
      <c r="H3" s="79"/>
      <c r="I3" s="79"/>
      <c r="J3" s="79"/>
      <c r="K3" s="79"/>
      <c r="L3" s="79"/>
      <c r="M3" s="79"/>
      <c r="N3" s="79"/>
      <c r="O3" s="79"/>
      <c r="P3" s="79"/>
      <c r="Q3" s="79"/>
      <c r="R3" s="94"/>
      <c r="S3" s="20"/>
      <c r="T3" s="79"/>
      <c r="U3" s="79"/>
      <c r="V3" s="79"/>
      <c r="W3" s="79"/>
      <c r="X3" s="79"/>
      <c r="Y3" s="79"/>
    </row>
    <row r="4" spans="2:25" ht="15" customHeight="1" x14ac:dyDescent="0.25">
      <c r="C4" s="79" t="s">
        <v>316</v>
      </c>
      <c r="D4" s="79"/>
      <c r="E4" s="79"/>
      <c r="F4" s="79"/>
      <c r="G4" s="79"/>
      <c r="H4" s="79"/>
      <c r="I4" s="79"/>
      <c r="J4" s="79"/>
      <c r="K4" s="79"/>
      <c r="L4" s="79"/>
      <c r="M4" s="79"/>
      <c r="N4" s="79"/>
      <c r="O4" s="79"/>
      <c r="P4" s="79"/>
      <c r="Q4" s="79"/>
      <c r="R4" s="94"/>
      <c r="S4" s="79"/>
      <c r="T4" s="79"/>
      <c r="U4" s="79"/>
      <c r="V4" s="108"/>
      <c r="W4" s="108"/>
      <c r="X4" s="79"/>
      <c r="Y4" s="79"/>
    </row>
    <row r="5" spans="2:25" ht="15" customHeight="1" x14ac:dyDescent="0.25">
      <c r="B5" s="687" t="s">
        <v>73</v>
      </c>
      <c r="C5" s="692" t="s">
        <v>342</v>
      </c>
      <c r="D5" s="722" t="s">
        <v>325</v>
      </c>
      <c r="E5" s="722"/>
      <c r="F5" s="722"/>
      <c r="G5" s="722"/>
      <c r="H5" s="722"/>
      <c r="I5" s="722"/>
      <c r="J5" s="722"/>
      <c r="K5" s="722"/>
      <c r="L5" s="722"/>
      <c r="M5" s="722"/>
      <c r="N5" s="722"/>
      <c r="O5" s="722"/>
      <c r="P5" s="722"/>
      <c r="Q5" s="725"/>
      <c r="R5" s="94"/>
      <c r="S5" s="687" t="s">
        <v>73</v>
      </c>
      <c r="T5" s="707" t="s">
        <v>320</v>
      </c>
      <c r="U5" s="707"/>
      <c r="V5" s="135"/>
      <c r="W5" s="707" t="s">
        <v>321</v>
      </c>
      <c r="X5" s="726"/>
    </row>
    <row r="6" spans="2:25" ht="24" customHeight="1" x14ac:dyDescent="0.25">
      <c r="B6" s="688"/>
      <c r="C6" s="693"/>
      <c r="D6" s="738" t="s">
        <v>301</v>
      </c>
      <c r="E6" s="738"/>
      <c r="F6" s="738" t="s">
        <v>56</v>
      </c>
      <c r="G6" s="738"/>
      <c r="H6" s="738" t="s">
        <v>317</v>
      </c>
      <c r="I6" s="738"/>
      <c r="J6" s="738" t="s">
        <v>318</v>
      </c>
      <c r="K6" s="738"/>
      <c r="L6" s="738" t="s">
        <v>302</v>
      </c>
      <c r="M6" s="738"/>
      <c r="N6" s="738" t="s">
        <v>303</v>
      </c>
      <c r="O6" s="738"/>
      <c r="P6" s="738" t="s">
        <v>319</v>
      </c>
      <c r="Q6" s="739"/>
      <c r="S6" s="688"/>
      <c r="T6" s="708"/>
      <c r="U6" s="708"/>
      <c r="V6" s="108"/>
      <c r="W6" s="708"/>
      <c r="X6" s="727"/>
    </row>
    <row r="7" spans="2:25" ht="15" customHeight="1" x14ac:dyDescent="0.25">
      <c r="B7" s="689"/>
      <c r="C7" s="279" t="s">
        <v>5</v>
      </c>
      <c r="D7" s="282" t="s">
        <v>6</v>
      </c>
      <c r="E7" s="282" t="s">
        <v>7</v>
      </c>
      <c r="F7" s="282" t="s">
        <v>6</v>
      </c>
      <c r="G7" s="282" t="s">
        <v>7</v>
      </c>
      <c r="H7" s="282" t="s">
        <v>6</v>
      </c>
      <c r="I7" s="282" t="s">
        <v>7</v>
      </c>
      <c r="J7" s="282" t="s">
        <v>6</v>
      </c>
      <c r="K7" s="282" t="s">
        <v>7</v>
      </c>
      <c r="L7" s="282" t="s">
        <v>6</v>
      </c>
      <c r="M7" s="282" t="s">
        <v>7</v>
      </c>
      <c r="N7" s="282" t="s">
        <v>6</v>
      </c>
      <c r="O7" s="282" t="s">
        <v>7</v>
      </c>
      <c r="P7" s="282" t="s">
        <v>6</v>
      </c>
      <c r="Q7" s="283" t="s">
        <v>7</v>
      </c>
      <c r="S7" s="689"/>
      <c r="T7" s="282" t="s">
        <v>6</v>
      </c>
      <c r="U7" s="282" t="s">
        <v>7</v>
      </c>
      <c r="V7" s="351" t="s">
        <v>92</v>
      </c>
      <c r="W7" s="282" t="s">
        <v>6</v>
      </c>
      <c r="X7" s="283" t="s">
        <v>7</v>
      </c>
    </row>
    <row r="8" spans="2:25" x14ac:dyDescent="0.25">
      <c r="B8" s="352" t="s">
        <v>8</v>
      </c>
      <c r="C8" s="332">
        <f t="shared" ref="C8:C21" si="0">SUM(D8,F8,H8,J8,L8,N8,P8)</f>
        <v>51</v>
      </c>
      <c r="D8" s="152">
        <v>1</v>
      </c>
      <c r="E8" s="353">
        <f>D8/$C8</f>
        <v>1.9607843137254902E-2</v>
      </c>
      <c r="F8" s="152">
        <v>34</v>
      </c>
      <c r="G8" s="353">
        <f>F8/$C8</f>
        <v>0.66666666666666663</v>
      </c>
      <c r="H8" s="152">
        <v>7</v>
      </c>
      <c r="I8" s="353">
        <f>H8/$C8</f>
        <v>0.13725490196078433</v>
      </c>
      <c r="J8" s="152">
        <v>1</v>
      </c>
      <c r="K8" s="353">
        <f>J8/$C8</f>
        <v>1.9607843137254902E-2</v>
      </c>
      <c r="L8" s="152">
        <v>5</v>
      </c>
      <c r="M8" s="353">
        <f>L8/$C8</f>
        <v>9.8039215686274508E-2</v>
      </c>
      <c r="N8" s="152">
        <v>2</v>
      </c>
      <c r="O8" s="353">
        <f>N8/$C8</f>
        <v>3.9215686274509803E-2</v>
      </c>
      <c r="P8" s="152">
        <v>1</v>
      </c>
      <c r="Q8" s="354">
        <f>P8/$C8</f>
        <v>1.9607843137254902E-2</v>
      </c>
      <c r="S8" s="355" t="s">
        <v>8</v>
      </c>
      <c r="T8" s="152">
        <f t="shared" ref="T8:T22" si="1">D8+F8</f>
        <v>35</v>
      </c>
      <c r="U8" s="337">
        <f>T8/$C8</f>
        <v>0.68627450980392157</v>
      </c>
      <c r="V8" s="37"/>
      <c r="W8" s="152">
        <f t="shared" ref="W8:W22" si="2">D8+F8+H8</f>
        <v>42</v>
      </c>
      <c r="X8" s="340">
        <f t="shared" ref="X8:X21" si="3">W8/$C8</f>
        <v>0.82352941176470584</v>
      </c>
    </row>
    <row r="9" spans="2:25" x14ac:dyDescent="0.25">
      <c r="B9" s="355" t="s">
        <v>9</v>
      </c>
      <c r="C9" s="152">
        <f t="shared" si="0"/>
        <v>72</v>
      </c>
      <c r="D9" s="152">
        <v>0</v>
      </c>
      <c r="E9" s="353">
        <f t="shared" ref="E9:G23" si="4">D9/$C9</f>
        <v>0</v>
      </c>
      <c r="F9" s="152">
        <v>56</v>
      </c>
      <c r="G9" s="353">
        <f t="shared" si="4"/>
        <v>0.77777777777777779</v>
      </c>
      <c r="H9" s="152">
        <v>3</v>
      </c>
      <c r="I9" s="353">
        <f t="shared" ref="I9:I23" si="5">H9/$C9</f>
        <v>4.1666666666666664E-2</v>
      </c>
      <c r="J9" s="152">
        <v>4</v>
      </c>
      <c r="K9" s="353">
        <f t="shared" ref="K9:K23" si="6">J9/$C9</f>
        <v>5.5555555555555552E-2</v>
      </c>
      <c r="L9" s="152">
        <v>3</v>
      </c>
      <c r="M9" s="353">
        <f>L9/$C9</f>
        <v>4.1666666666666664E-2</v>
      </c>
      <c r="N9" s="152">
        <v>5</v>
      </c>
      <c r="O9" s="353">
        <f t="shared" ref="O9:O23" si="7">N9/$C9</f>
        <v>6.9444444444444448E-2</v>
      </c>
      <c r="P9" s="152">
        <v>1</v>
      </c>
      <c r="Q9" s="354">
        <f t="shared" ref="Q9:Q23" si="8">P9/$C9</f>
        <v>1.3888888888888888E-2</v>
      </c>
      <c r="S9" s="355" t="s">
        <v>9</v>
      </c>
      <c r="T9" s="152">
        <f t="shared" si="1"/>
        <v>56</v>
      </c>
      <c r="U9" s="337">
        <f t="shared" ref="U9:U21" si="9">T9/$C9</f>
        <v>0.77777777777777779</v>
      </c>
      <c r="V9" s="37"/>
      <c r="W9" s="152">
        <f t="shared" si="2"/>
        <v>59</v>
      </c>
      <c r="X9" s="340">
        <f t="shared" si="3"/>
        <v>0.81944444444444442</v>
      </c>
    </row>
    <row r="10" spans="2:25" x14ac:dyDescent="0.25">
      <c r="B10" s="355" t="s">
        <v>10</v>
      </c>
      <c r="C10" s="152">
        <f t="shared" si="0"/>
        <v>64</v>
      </c>
      <c r="D10" s="152">
        <v>1</v>
      </c>
      <c r="E10" s="353">
        <f t="shared" si="4"/>
        <v>1.5625E-2</v>
      </c>
      <c r="F10" s="152">
        <v>48</v>
      </c>
      <c r="G10" s="353">
        <f t="shared" si="4"/>
        <v>0.75</v>
      </c>
      <c r="H10" s="152">
        <v>8</v>
      </c>
      <c r="I10" s="353">
        <f t="shared" si="5"/>
        <v>0.125</v>
      </c>
      <c r="J10" s="152">
        <v>5</v>
      </c>
      <c r="K10" s="353">
        <f t="shared" si="6"/>
        <v>7.8125E-2</v>
      </c>
      <c r="L10" s="152">
        <v>0</v>
      </c>
      <c r="M10" s="353">
        <f t="shared" ref="M10:M11" si="10">L10/$C10</f>
        <v>0</v>
      </c>
      <c r="N10" s="152">
        <v>1</v>
      </c>
      <c r="O10" s="353">
        <f t="shared" si="7"/>
        <v>1.5625E-2</v>
      </c>
      <c r="P10" s="152">
        <v>1</v>
      </c>
      <c r="Q10" s="354">
        <f t="shared" si="8"/>
        <v>1.5625E-2</v>
      </c>
      <c r="S10" s="355" t="s">
        <v>10</v>
      </c>
      <c r="T10" s="152">
        <f t="shared" si="1"/>
        <v>49</v>
      </c>
      <c r="U10" s="337">
        <f t="shared" si="9"/>
        <v>0.765625</v>
      </c>
      <c r="V10" s="37"/>
      <c r="W10" s="152">
        <f t="shared" si="2"/>
        <v>57</v>
      </c>
      <c r="X10" s="340">
        <f t="shared" si="3"/>
        <v>0.890625</v>
      </c>
    </row>
    <row r="11" spans="2:25" x14ac:dyDescent="0.25">
      <c r="B11" s="355" t="s">
        <v>11</v>
      </c>
      <c r="C11" s="152">
        <f t="shared" si="0"/>
        <v>67</v>
      </c>
      <c r="D11" s="152">
        <v>0</v>
      </c>
      <c r="E11" s="353">
        <f t="shared" si="4"/>
        <v>0</v>
      </c>
      <c r="F11" s="152">
        <v>41</v>
      </c>
      <c r="G11" s="353">
        <f t="shared" si="4"/>
        <v>0.61194029850746268</v>
      </c>
      <c r="H11" s="152">
        <v>17</v>
      </c>
      <c r="I11" s="353">
        <f>H11/$C11</f>
        <v>0.2537313432835821</v>
      </c>
      <c r="J11" s="152">
        <v>4</v>
      </c>
      <c r="K11" s="353">
        <f t="shared" si="6"/>
        <v>5.9701492537313432E-2</v>
      </c>
      <c r="L11" s="152">
        <v>3</v>
      </c>
      <c r="M11" s="353">
        <f t="shared" si="10"/>
        <v>4.4776119402985072E-2</v>
      </c>
      <c r="N11" s="152">
        <v>2</v>
      </c>
      <c r="O11" s="353">
        <f t="shared" si="7"/>
        <v>2.9850746268656716E-2</v>
      </c>
      <c r="P11" s="152">
        <v>0</v>
      </c>
      <c r="Q11" s="354">
        <f t="shared" si="8"/>
        <v>0</v>
      </c>
      <c r="S11" s="355" t="s">
        <v>11</v>
      </c>
      <c r="T11" s="152">
        <f t="shared" si="1"/>
        <v>41</v>
      </c>
      <c r="U11" s="337">
        <f t="shared" si="9"/>
        <v>0.61194029850746268</v>
      </c>
      <c r="V11" s="91"/>
      <c r="W11" s="152">
        <f t="shared" si="2"/>
        <v>58</v>
      </c>
      <c r="X11" s="340">
        <f t="shared" si="3"/>
        <v>0.86567164179104472</v>
      </c>
    </row>
    <row r="12" spans="2:25" x14ac:dyDescent="0.25">
      <c r="B12" s="355" t="s">
        <v>12</v>
      </c>
      <c r="C12" s="152">
        <f t="shared" si="0"/>
        <v>92</v>
      </c>
      <c r="D12" s="152">
        <v>1</v>
      </c>
      <c r="E12" s="353">
        <f t="shared" si="4"/>
        <v>1.0869565217391304E-2</v>
      </c>
      <c r="F12" s="152">
        <v>65</v>
      </c>
      <c r="G12" s="353">
        <f t="shared" si="4"/>
        <v>0.70652173913043481</v>
      </c>
      <c r="H12" s="152">
        <v>10</v>
      </c>
      <c r="I12" s="353">
        <f t="shared" si="5"/>
        <v>0.10869565217391304</v>
      </c>
      <c r="J12" s="152">
        <v>8</v>
      </c>
      <c r="K12" s="353">
        <f t="shared" si="6"/>
        <v>8.6956521739130432E-2</v>
      </c>
      <c r="L12" s="152">
        <v>3</v>
      </c>
      <c r="M12" s="353">
        <f>L12/$C12</f>
        <v>3.2608695652173912E-2</v>
      </c>
      <c r="N12" s="152">
        <v>3</v>
      </c>
      <c r="O12" s="353">
        <f t="shared" si="7"/>
        <v>3.2608695652173912E-2</v>
      </c>
      <c r="P12" s="152">
        <v>2</v>
      </c>
      <c r="Q12" s="354">
        <f t="shared" si="8"/>
        <v>2.1739130434782608E-2</v>
      </c>
      <c r="S12" s="355" t="s">
        <v>12</v>
      </c>
      <c r="T12" s="152">
        <f t="shared" si="1"/>
        <v>66</v>
      </c>
      <c r="U12" s="337">
        <f t="shared" si="9"/>
        <v>0.71739130434782605</v>
      </c>
      <c r="V12" s="37"/>
      <c r="W12" s="152">
        <f t="shared" si="2"/>
        <v>76</v>
      </c>
      <c r="X12" s="340">
        <f t="shared" si="3"/>
        <v>0.82608695652173914</v>
      </c>
    </row>
    <row r="13" spans="2:25" x14ac:dyDescent="0.25">
      <c r="B13" s="355" t="s">
        <v>13</v>
      </c>
      <c r="C13" s="152">
        <f t="shared" si="0"/>
        <v>98</v>
      </c>
      <c r="D13" s="152">
        <v>1</v>
      </c>
      <c r="E13" s="353">
        <f t="shared" si="4"/>
        <v>1.020408163265306E-2</v>
      </c>
      <c r="F13" s="152">
        <v>83</v>
      </c>
      <c r="G13" s="353">
        <f t="shared" si="4"/>
        <v>0.84693877551020413</v>
      </c>
      <c r="H13" s="152">
        <v>4</v>
      </c>
      <c r="I13" s="353">
        <f t="shared" si="5"/>
        <v>4.0816326530612242E-2</v>
      </c>
      <c r="J13" s="152">
        <v>5</v>
      </c>
      <c r="K13" s="353">
        <f t="shared" si="6"/>
        <v>5.1020408163265307E-2</v>
      </c>
      <c r="L13" s="152">
        <v>2</v>
      </c>
      <c r="M13" s="353">
        <f t="shared" ref="M13:M23" si="11">L13/$C13</f>
        <v>2.0408163265306121E-2</v>
      </c>
      <c r="N13" s="152">
        <v>3</v>
      </c>
      <c r="O13" s="353">
        <f t="shared" si="7"/>
        <v>3.0612244897959183E-2</v>
      </c>
      <c r="P13" s="152">
        <v>0</v>
      </c>
      <c r="Q13" s="354">
        <f t="shared" si="8"/>
        <v>0</v>
      </c>
      <c r="S13" s="355" t="s">
        <v>13</v>
      </c>
      <c r="T13" s="152">
        <f t="shared" si="1"/>
        <v>84</v>
      </c>
      <c r="U13" s="337">
        <f t="shared" si="9"/>
        <v>0.8571428571428571</v>
      </c>
      <c r="V13" s="57" t="s">
        <v>23</v>
      </c>
      <c r="W13" s="152">
        <f t="shared" si="2"/>
        <v>88</v>
      </c>
      <c r="X13" s="340">
        <f t="shared" si="3"/>
        <v>0.89795918367346939</v>
      </c>
    </row>
    <row r="14" spans="2:25" x14ac:dyDescent="0.25">
      <c r="B14" s="355" t="s">
        <v>68</v>
      </c>
      <c r="C14" s="152">
        <f t="shared" si="0"/>
        <v>67</v>
      </c>
      <c r="D14" s="152">
        <v>2</v>
      </c>
      <c r="E14" s="353">
        <f t="shared" si="4"/>
        <v>2.9850746268656716E-2</v>
      </c>
      <c r="F14" s="152">
        <v>44</v>
      </c>
      <c r="G14" s="353">
        <f t="shared" si="4"/>
        <v>0.65671641791044777</v>
      </c>
      <c r="H14" s="152">
        <v>12</v>
      </c>
      <c r="I14" s="353">
        <f t="shared" si="5"/>
        <v>0.17910447761194029</v>
      </c>
      <c r="J14" s="152">
        <v>6</v>
      </c>
      <c r="K14" s="353">
        <f t="shared" si="6"/>
        <v>8.9552238805970144E-2</v>
      </c>
      <c r="L14" s="152">
        <v>3</v>
      </c>
      <c r="M14" s="353">
        <f t="shared" si="11"/>
        <v>4.4776119402985072E-2</v>
      </c>
      <c r="N14" s="152">
        <v>0</v>
      </c>
      <c r="O14" s="353">
        <f t="shared" si="7"/>
        <v>0</v>
      </c>
      <c r="P14" s="152">
        <v>0</v>
      </c>
      <c r="Q14" s="354">
        <f t="shared" si="8"/>
        <v>0</v>
      </c>
      <c r="S14" s="355" t="s">
        <v>68</v>
      </c>
      <c r="T14" s="152">
        <f t="shared" si="1"/>
        <v>46</v>
      </c>
      <c r="U14" s="337">
        <f t="shared" si="9"/>
        <v>0.68656716417910446</v>
      </c>
      <c r="V14" s="37"/>
      <c r="W14" s="152">
        <f t="shared" si="2"/>
        <v>58</v>
      </c>
      <c r="X14" s="340">
        <f t="shared" si="3"/>
        <v>0.86567164179104472</v>
      </c>
    </row>
    <row r="15" spans="2:25" x14ac:dyDescent="0.25">
      <c r="B15" s="355" t="s">
        <v>14</v>
      </c>
      <c r="C15" s="152">
        <f t="shared" si="0"/>
        <v>132</v>
      </c>
      <c r="D15" s="152">
        <v>3</v>
      </c>
      <c r="E15" s="353">
        <f t="shared" si="4"/>
        <v>2.2727272727272728E-2</v>
      </c>
      <c r="F15" s="152">
        <v>94</v>
      </c>
      <c r="G15" s="353">
        <f t="shared" si="4"/>
        <v>0.71212121212121215</v>
      </c>
      <c r="H15" s="152">
        <v>11</v>
      </c>
      <c r="I15" s="353">
        <f t="shared" si="5"/>
        <v>8.3333333333333329E-2</v>
      </c>
      <c r="J15" s="152">
        <v>10</v>
      </c>
      <c r="K15" s="353">
        <f t="shared" si="6"/>
        <v>7.575757575757576E-2</v>
      </c>
      <c r="L15" s="152">
        <v>6</v>
      </c>
      <c r="M15" s="353">
        <f t="shared" si="11"/>
        <v>4.5454545454545456E-2</v>
      </c>
      <c r="N15" s="152">
        <v>7</v>
      </c>
      <c r="O15" s="353">
        <f t="shared" si="7"/>
        <v>5.3030303030303032E-2</v>
      </c>
      <c r="P15" s="152">
        <v>1</v>
      </c>
      <c r="Q15" s="354">
        <f t="shared" si="8"/>
        <v>7.575757575757576E-3</v>
      </c>
      <c r="S15" s="355" t="s">
        <v>14</v>
      </c>
      <c r="T15" s="152">
        <f t="shared" si="1"/>
        <v>97</v>
      </c>
      <c r="U15" s="337">
        <f t="shared" si="9"/>
        <v>0.73484848484848486</v>
      </c>
      <c r="V15" s="37"/>
      <c r="W15" s="152">
        <f t="shared" si="2"/>
        <v>108</v>
      </c>
      <c r="X15" s="340">
        <f t="shared" si="3"/>
        <v>0.81818181818181823</v>
      </c>
    </row>
    <row r="16" spans="2:25" x14ac:dyDescent="0.25">
      <c r="B16" s="355" t="s">
        <v>69</v>
      </c>
      <c r="C16" s="152">
        <f t="shared" si="0"/>
        <v>92</v>
      </c>
      <c r="D16" s="152">
        <v>0</v>
      </c>
      <c r="E16" s="353">
        <f t="shared" si="4"/>
        <v>0</v>
      </c>
      <c r="F16" s="152">
        <v>57</v>
      </c>
      <c r="G16" s="353">
        <f t="shared" si="4"/>
        <v>0.61956521739130432</v>
      </c>
      <c r="H16" s="152">
        <v>15</v>
      </c>
      <c r="I16" s="353">
        <f t="shared" si="5"/>
        <v>0.16304347826086957</v>
      </c>
      <c r="J16" s="152">
        <v>6</v>
      </c>
      <c r="K16" s="353">
        <f t="shared" si="6"/>
        <v>6.5217391304347824E-2</v>
      </c>
      <c r="L16" s="152">
        <v>9</v>
      </c>
      <c r="M16" s="353">
        <f t="shared" si="11"/>
        <v>9.7826086956521743E-2</v>
      </c>
      <c r="N16" s="152">
        <v>4</v>
      </c>
      <c r="O16" s="353">
        <f t="shared" si="7"/>
        <v>4.3478260869565216E-2</v>
      </c>
      <c r="P16" s="152">
        <v>1</v>
      </c>
      <c r="Q16" s="354">
        <f t="shared" si="8"/>
        <v>1.0869565217391304E-2</v>
      </c>
      <c r="S16" s="355" t="s">
        <v>69</v>
      </c>
      <c r="T16" s="152">
        <f t="shared" si="1"/>
        <v>57</v>
      </c>
      <c r="U16" s="337">
        <f t="shared" si="9"/>
        <v>0.61956521739130432</v>
      </c>
      <c r="V16" s="177" t="s">
        <v>38</v>
      </c>
      <c r="W16" s="152">
        <f t="shared" si="2"/>
        <v>72</v>
      </c>
      <c r="X16" s="340">
        <f t="shared" si="3"/>
        <v>0.78260869565217395</v>
      </c>
    </row>
    <row r="17" spans="2:24" x14ac:dyDescent="0.25">
      <c r="B17" s="355" t="s">
        <v>70</v>
      </c>
      <c r="C17" s="152">
        <f t="shared" si="0"/>
        <v>45</v>
      </c>
      <c r="D17" s="152">
        <v>1</v>
      </c>
      <c r="E17" s="353">
        <f t="shared" si="4"/>
        <v>2.2222222222222223E-2</v>
      </c>
      <c r="F17" s="152">
        <v>32</v>
      </c>
      <c r="G17" s="353">
        <f t="shared" si="4"/>
        <v>0.71111111111111114</v>
      </c>
      <c r="H17" s="152">
        <v>3</v>
      </c>
      <c r="I17" s="353">
        <f t="shared" si="5"/>
        <v>6.6666666666666666E-2</v>
      </c>
      <c r="J17" s="152">
        <v>3</v>
      </c>
      <c r="K17" s="353">
        <f t="shared" si="6"/>
        <v>6.6666666666666666E-2</v>
      </c>
      <c r="L17" s="152">
        <v>4</v>
      </c>
      <c r="M17" s="353">
        <f t="shared" si="11"/>
        <v>8.8888888888888892E-2</v>
      </c>
      <c r="N17" s="152">
        <v>0</v>
      </c>
      <c r="O17" s="353">
        <f t="shared" si="7"/>
        <v>0</v>
      </c>
      <c r="P17" s="152">
        <v>2</v>
      </c>
      <c r="Q17" s="354">
        <f t="shared" si="8"/>
        <v>4.4444444444444446E-2</v>
      </c>
      <c r="S17" s="355" t="s">
        <v>70</v>
      </c>
      <c r="T17" s="152">
        <f t="shared" si="1"/>
        <v>33</v>
      </c>
      <c r="U17" s="337">
        <f t="shared" si="9"/>
        <v>0.73333333333333328</v>
      </c>
      <c r="V17" s="37"/>
      <c r="W17" s="152">
        <f t="shared" si="2"/>
        <v>36</v>
      </c>
      <c r="X17" s="340">
        <f t="shared" si="3"/>
        <v>0.8</v>
      </c>
    </row>
    <row r="18" spans="2:24" x14ac:dyDescent="0.25">
      <c r="B18" s="355" t="s">
        <v>402</v>
      </c>
      <c r="C18" s="152">
        <f t="shared" si="0"/>
        <v>32</v>
      </c>
      <c r="D18" s="152">
        <v>8</v>
      </c>
      <c r="E18" s="353">
        <f t="shared" si="4"/>
        <v>0.25</v>
      </c>
      <c r="F18" s="152">
        <v>16</v>
      </c>
      <c r="G18" s="353">
        <f t="shared" si="4"/>
        <v>0.5</v>
      </c>
      <c r="H18" s="152">
        <v>2</v>
      </c>
      <c r="I18" s="353">
        <f t="shared" si="5"/>
        <v>6.25E-2</v>
      </c>
      <c r="J18" s="152">
        <v>3</v>
      </c>
      <c r="K18" s="353">
        <f t="shared" si="6"/>
        <v>9.375E-2</v>
      </c>
      <c r="L18" s="152">
        <v>3</v>
      </c>
      <c r="M18" s="353">
        <f t="shared" si="11"/>
        <v>9.375E-2</v>
      </c>
      <c r="N18" s="152">
        <v>0</v>
      </c>
      <c r="O18" s="353">
        <f t="shared" si="7"/>
        <v>0</v>
      </c>
      <c r="P18" s="152">
        <v>0</v>
      </c>
      <c r="Q18" s="354">
        <f t="shared" si="8"/>
        <v>0</v>
      </c>
      <c r="S18" s="355" t="s">
        <v>402</v>
      </c>
      <c r="T18" s="152">
        <f t="shared" si="1"/>
        <v>24</v>
      </c>
      <c r="U18" s="337">
        <f t="shared" si="9"/>
        <v>0.75</v>
      </c>
      <c r="V18" s="37"/>
      <c r="W18" s="152">
        <f t="shared" si="2"/>
        <v>26</v>
      </c>
      <c r="X18" s="340">
        <f>W18/$C18</f>
        <v>0.8125</v>
      </c>
    </row>
    <row r="19" spans="2:24" x14ac:dyDescent="0.25">
      <c r="B19" s="355" t="s">
        <v>72</v>
      </c>
      <c r="C19" s="152">
        <f t="shared" si="0"/>
        <v>126</v>
      </c>
      <c r="D19" s="152">
        <v>4</v>
      </c>
      <c r="E19" s="353">
        <f t="shared" si="4"/>
        <v>3.1746031746031744E-2</v>
      </c>
      <c r="F19" s="152">
        <v>82</v>
      </c>
      <c r="G19" s="353">
        <f t="shared" si="4"/>
        <v>0.65079365079365081</v>
      </c>
      <c r="H19" s="152">
        <v>21</v>
      </c>
      <c r="I19" s="353">
        <f t="shared" si="5"/>
        <v>0.16666666666666666</v>
      </c>
      <c r="J19" s="152">
        <v>6</v>
      </c>
      <c r="K19" s="353">
        <f t="shared" si="6"/>
        <v>4.7619047619047616E-2</v>
      </c>
      <c r="L19" s="152">
        <v>7</v>
      </c>
      <c r="M19" s="353">
        <f t="shared" si="11"/>
        <v>5.5555555555555552E-2</v>
      </c>
      <c r="N19" s="152">
        <v>6</v>
      </c>
      <c r="O19" s="353">
        <f t="shared" si="7"/>
        <v>4.7619047619047616E-2</v>
      </c>
      <c r="P19" s="152">
        <v>0</v>
      </c>
      <c r="Q19" s="354">
        <f t="shared" si="8"/>
        <v>0</v>
      </c>
      <c r="S19" s="355" t="s">
        <v>72</v>
      </c>
      <c r="T19" s="152">
        <f t="shared" si="1"/>
        <v>86</v>
      </c>
      <c r="U19" s="337">
        <f t="shared" si="9"/>
        <v>0.68253968253968256</v>
      </c>
      <c r="V19" s="37"/>
      <c r="W19" s="152">
        <f t="shared" si="2"/>
        <v>107</v>
      </c>
      <c r="X19" s="340">
        <f t="shared" si="3"/>
        <v>0.84920634920634919</v>
      </c>
    </row>
    <row r="20" spans="2:24" x14ac:dyDescent="0.25">
      <c r="B20" s="355" t="s">
        <v>15</v>
      </c>
      <c r="C20" s="152">
        <f t="shared" si="0"/>
        <v>36</v>
      </c>
      <c r="D20" s="152">
        <v>0</v>
      </c>
      <c r="E20" s="353">
        <f t="shared" si="4"/>
        <v>0</v>
      </c>
      <c r="F20" s="152">
        <v>27</v>
      </c>
      <c r="G20" s="353">
        <f t="shared" si="4"/>
        <v>0.75</v>
      </c>
      <c r="H20" s="152">
        <v>3</v>
      </c>
      <c r="I20" s="353">
        <f t="shared" si="5"/>
        <v>8.3333333333333329E-2</v>
      </c>
      <c r="J20" s="152">
        <v>1</v>
      </c>
      <c r="K20" s="353">
        <f t="shared" si="6"/>
        <v>2.7777777777777776E-2</v>
      </c>
      <c r="L20" s="152">
        <v>3</v>
      </c>
      <c r="M20" s="353">
        <f t="shared" si="11"/>
        <v>8.3333333333333329E-2</v>
      </c>
      <c r="N20" s="152">
        <v>2</v>
      </c>
      <c r="O20" s="353">
        <f t="shared" si="7"/>
        <v>5.5555555555555552E-2</v>
      </c>
      <c r="P20" s="152">
        <v>0</v>
      </c>
      <c r="Q20" s="354">
        <f t="shared" si="8"/>
        <v>0</v>
      </c>
      <c r="S20" s="355" t="s">
        <v>15</v>
      </c>
      <c r="T20" s="152">
        <f t="shared" si="1"/>
        <v>27</v>
      </c>
      <c r="U20" s="337">
        <f t="shared" si="9"/>
        <v>0.75</v>
      </c>
      <c r="V20" s="37"/>
      <c r="W20" s="152">
        <f t="shared" si="2"/>
        <v>30</v>
      </c>
      <c r="X20" s="340">
        <f t="shared" si="3"/>
        <v>0.83333333333333337</v>
      </c>
    </row>
    <row r="21" spans="2:24" x14ac:dyDescent="0.25">
      <c r="B21" s="355" t="s">
        <v>100</v>
      </c>
      <c r="C21" s="152">
        <f t="shared" si="0"/>
        <v>25</v>
      </c>
      <c r="D21" s="152">
        <v>1</v>
      </c>
      <c r="E21" s="353">
        <f t="shared" si="4"/>
        <v>0.04</v>
      </c>
      <c r="F21" s="152">
        <v>20</v>
      </c>
      <c r="G21" s="353">
        <f t="shared" si="4"/>
        <v>0.8</v>
      </c>
      <c r="H21" s="152">
        <v>2</v>
      </c>
      <c r="I21" s="353">
        <f t="shared" si="5"/>
        <v>0.08</v>
      </c>
      <c r="J21" s="152">
        <v>1</v>
      </c>
      <c r="K21" s="353">
        <f t="shared" si="6"/>
        <v>0.04</v>
      </c>
      <c r="L21" s="152">
        <v>1</v>
      </c>
      <c r="M21" s="353">
        <f t="shared" si="11"/>
        <v>0.04</v>
      </c>
      <c r="N21" s="152">
        <v>0</v>
      </c>
      <c r="O21" s="353">
        <f t="shared" si="7"/>
        <v>0</v>
      </c>
      <c r="P21" s="152">
        <v>0</v>
      </c>
      <c r="Q21" s="354">
        <f t="shared" si="8"/>
        <v>0</v>
      </c>
      <c r="S21" s="355" t="s">
        <v>100</v>
      </c>
      <c r="T21" s="152">
        <f t="shared" si="1"/>
        <v>21</v>
      </c>
      <c r="U21" s="337">
        <f t="shared" si="9"/>
        <v>0.84</v>
      </c>
      <c r="V21" s="37"/>
      <c r="W21" s="152">
        <f t="shared" si="2"/>
        <v>23</v>
      </c>
      <c r="X21" s="340">
        <f t="shared" si="3"/>
        <v>0.92</v>
      </c>
    </row>
    <row r="22" spans="2:24" x14ac:dyDescent="0.25">
      <c r="B22" s="596" t="s">
        <v>90</v>
      </c>
      <c r="C22" s="597">
        <f>SUM(C8:C21)</f>
        <v>999</v>
      </c>
      <c r="D22" s="597">
        <f>SUM(D8:D21)</f>
        <v>23</v>
      </c>
      <c r="E22" s="598">
        <f t="shared" si="4"/>
        <v>2.3023023023023025E-2</v>
      </c>
      <c r="F22" s="597">
        <f>SUM(F8:F21)</f>
        <v>699</v>
      </c>
      <c r="G22" s="598">
        <f t="shared" si="4"/>
        <v>0.6996996996996997</v>
      </c>
      <c r="H22" s="597">
        <f>SUM(H8:H21)</f>
        <v>118</v>
      </c>
      <c r="I22" s="598">
        <f t="shared" si="5"/>
        <v>0.11811811811811812</v>
      </c>
      <c r="J22" s="597">
        <f>SUM(J8:J21)</f>
        <v>63</v>
      </c>
      <c r="K22" s="598">
        <f t="shared" si="6"/>
        <v>6.3063063063063057E-2</v>
      </c>
      <c r="L22" s="597">
        <f>SUM(L8:L21)</f>
        <v>52</v>
      </c>
      <c r="M22" s="598">
        <f t="shared" si="11"/>
        <v>5.2052052052052052E-2</v>
      </c>
      <c r="N22" s="597">
        <f>SUM(N8:N21)</f>
        <v>35</v>
      </c>
      <c r="O22" s="598">
        <f t="shared" si="7"/>
        <v>3.5035035035035036E-2</v>
      </c>
      <c r="P22" s="597">
        <f>SUM(P8:P21)</f>
        <v>9</v>
      </c>
      <c r="Q22" s="599">
        <f t="shared" si="8"/>
        <v>9.0090090090090089E-3</v>
      </c>
      <c r="R22" s="76"/>
      <c r="S22" s="596" t="s">
        <v>90</v>
      </c>
      <c r="T22" s="600">
        <f t="shared" si="1"/>
        <v>722</v>
      </c>
      <c r="U22" s="598">
        <f>T22/$C22</f>
        <v>0.72272272272272275</v>
      </c>
      <c r="V22" s="601"/>
      <c r="W22" s="600">
        <f t="shared" si="2"/>
        <v>840</v>
      </c>
      <c r="X22" s="599">
        <f>W22/$C22</f>
        <v>0.84084084084084088</v>
      </c>
    </row>
    <row r="23" spans="2:24" s="76" customFormat="1" x14ac:dyDescent="0.25">
      <c r="B23" s="602" t="s">
        <v>390</v>
      </c>
      <c r="C23" s="603">
        <f>C22-C18</f>
        <v>967</v>
      </c>
      <c r="D23" s="603">
        <f>D22-D18</f>
        <v>15</v>
      </c>
      <c r="E23" s="604">
        <f t="shared" si="4"/>
        <v>1.5511892450879007E-2</v>
      </c>
      <c r="F23" s="603">
        <f>F22-F18</f>
        <v>683</v>
      </c>
      <c r="G23" s="604">
        <f t="shared" si="4"/>
        <v>0.70630816959669085</v>
      </c>
      <c r="H23" s="603">
        <f>H22-H18</f>
        <v>116</v>
      </c>
      <c r="I23" s="604">
        <f t="shared" si="5"/>
        <v>0.11995863495346432</v>
      </c>
      <c r="J23" s="603">
        <f>J22-J18</f>
        <v>60</v>
      </c>
      <c r="K23" s="604">
        <f t="shared" si="6"/>
        <v>6.2047569803516028E-2</v>
      </c>
      <c r="L23" s="603">
        <f>L22-L18</f>
        <v>49</v>
      </c>
      <c r="M23" s="604">
        <f t="shared" si="11"/>
        <v>5.0672182006204755E-2</v>
      </c>
      <c r="N23" s="603">
        <f>N22-N18</f>
        <v>35</v>
      </c>
      <c r="O23" s="604">
        <f t="shared" si="7"/>
        <v>3.6194415718717683E-2</v>
      </c>
      <c r="P23" s="603">
        <f>P22-P18</f>
        <v>9</v>
      </c>
      <c r="Q23" s="605">
        <f t="shared" si="8"/>
        <v>9.3071354705274046E-3</v>
      </c>
      <c r="R23" s="77"/>
      <c r="S23" s="602" t="s">
        <v>322</v>
      </c>
      <c r="T23" s="603">
        <f>T22-T18</f>
        <v>698</v>
      </c>
      <c r="U23" s="350">
        <f>T23/$C23</f>
        <v>0.72182006204756977</v>
      </c>
      <c r="V23" s="195"/>
      <c r="W23" s="603">
        <f>W22-W18</f>
        <v>814</v>
      </c>
      <c r="X23" s="606">
        <f>W23/$C23</f>
        <v>0.84177869700103414</v>
      </c>
    </row>
    <row r="24" spans="2:24" x14ac:dyDescent="0.25">
      <c r="B24" s="40" t="s">
        <v>305</v>
      </c>
    </row>
    <row r="25" spans="2:24" x14ac:dyDescent="0.25">
      <c r="B25" s="40" t="s">
        <v>315</v>
      </c>
    </row>
    <row r="26" spans="2:24" x14ac:dyDescent="0.25">
      <c r="B26" s="110" t="s">
        <v>406</v>
      </c>
    </row>
    <row r="27" spans="2:24" x14ac:dyDescent="0.25">
      <c r="B27" s="110"/>
    </row>
  </sheetData>
  <mergeCells count="13">
    <mergeCell ref="W5:X6"/>
    <mergeCell ref="C5:C6"/>
    <mergeCell ref="B5:B7"/>
    <mergeCell ref="D5:Q5"/>
    <mergeCell ref="T5:U6"/>
    <mergeCell ref="S5:S7"/>
    <mergeCell ref="D6:E6"/>
    <mergeCell ref="F6:G6"/>
    <mergeCell ref="H6:I6"/>
    <mergeCell ref="J6:K6"/>
    <mergeCell ref="L6:M6"/>
    <mergeCell ref="N6:O6"/>
    <mergeCell ref="P6:Q6"/>
  </mergeCells>
  <conditionalFormatting sqref="U8:U21">
    <cfRule type="top10" dxfId="89" priority="3" bottom="1" rank="1"/>
    <cfRule type="top10" dxfId="88" priority="4" rank="1"/>
  </conditionalFormatting>
  <conditionalFormatting sqref="X8:X21">
    <cfRule type="top10" dxfId="87" priority="1" bottom="1" rank="1"/>
    <cfRule type="top10" dxfId="86" priority="2" rank="1"/>
  </conditionalFormatting>
  <hyperlinks>
    <hyperlink ref="B1" location="TOC!A1" display="TOC" xr:uid="{00000000-0004-0000-0900-000000000000}"/>
  </hyperlinks>
  <pageMargins left="0.7" right="0.7" top="0.75" bottom="0.75" header="0.3" footer="0.3"/>
  <pageSetup paperSize="9" scale="52" orientation="landscape" r:id="rId1"/>
  <colBreaks count="1" manualBreakCount="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1F2FF"/>
  </sheetPr>
  <dimension ref="B1:P47"/>
  <sheetViews>
    <sheetView zoomScale="90" zoomScaleNormal="90" zoomScaleSheetLayoutView="90" workbookViewId="0">
      <selection activeCell="B23" sqref="B23:D23"/>
    </sheetView>
  </sheetViews>
  <sheetFormatPr defaultRowHeight="15" x14ac:dyDescent="0.25"/>
  <cols>
    <col min="1" max="1" width="5.7109375" style="77" customWidth="1"/>
    <col min="2" max="2" width="16.28515625" style="77" customWidth="1"/>
    <col min="3" max="3" width="18.7109375" style="77" customWidth="1"/>
    <col min="4" max="5" width="10.28515625" style="77" customWidth="1"/>
    <col min="6" max="6" width="13.7109375" style="77" customWidth="1"/>
    <col min="7" max="8" width="12.85546875" style="77" customWidth="1"/>
    <col min="9" max="9" width="13.7109375" style="77" customWidth="1"/>
    <col min="10" max="10" width="9.140625" style="77"/>
    <col min="11" max="11" width="11.140625" style="77" customWidth="1"/>
    <col min="12" max="12" width="19.140625" style="77" customWidth="1"/>
    <col min="13" max="14" width="9.140625" style="77"/>
    <col min="15" max="16" width="11.7109375" style="77" customWidth="1"/>
    <col min="17" max="16384" width="9.140625" style="77"/>
  </cols>
  <sheetData>
    <row r="1" spans="2:16" x14ac:dyDescent="0.25">
      <c r="B1" s="333" t="s">
        <v>53</v>
      </c>
    </row>
    <row r="2" spans="2:16" x14ac:dyDescent="0.25">
      <c r="B2" s="333"/>
    </row>
    <row r="3" spans="2:16" ht="30" customHeight="1" x14ac:dyDescent="0.25">
      <c r="B3" s="700" t="s">
        <v>649</v>
      </c>
      <c r="C3" s="700"/>
      <c r="D3" s="700"/>
      <c r="E3" s="700"/>
      <c r="F3" s="700"/>
      <c r="G3" s="700"/>
      <c r="H3" s="700"/>
      <c r="I3" s="700"/>
      <c r="K3" s="700" t="s">
        <v>460</v>
      </c>
      <c r="L3" s="700"/>
      <c r="M3" s="700"/>
      <c r="N3" s="700"/>
      <c r="O3" s="700"/>
      <c r="P3" s="700"/>
    </row>
    <row r="4" spans="2:16" x14ac:dyDescent="0.25">
      <c r="B4" s="51"/>
      <c r="C4" s="51"/>
      <c r="D4" s="51"/>
      <c r="E4" s="51"/>
      <c r="F4" s="51"/>
    </row>
    <row r="5" spans="2:16" ht="24" customHeight="1" x14ac:dyDescent="0.25">
      <c r="B5" s="740" t="s">
        <v>73</v>
      </c>
      <c r="C5" s="281" t="s">
        <v>341</v>
      </c>
      <c r="D5" s="722" t="s">
        <v>392</v>
      </c>
      <c r="E5" s="722"/>
      <c r="F5" s="707" t="s">
        <v>646</v>
      </c>
      <c r="G5" s="742" t="s">
        <v>332</v>
      </c>
      <c r="H5" s="722"/>
      <c r="I5" s="726" t="s">
        <v>324</v>
      </c>
      <c r="K5" s="740" t="s">
        <v>49</v>
      </c>
      <c r="L5" s="281" t="s">
        <v>341</v>
      </c>
      <c r="M5" s="722" t="s">
        <v>392</v>
      </c>
      <c r="N5" s="722"/>
      <c r="O5" s="742" t="s">
        <v>332</v>
      </c>
      <c r="P5" s="725"/>
    </row>
    <row r="6" spans="2:16" x14ac:dyDescent="0.25">
      <c r="B6" s="741"/>
      <c r="C6" s="281" t="s">
        <v>5</v>
      </c>
      <c r="D6" s="281" t="s">
        <v>6</v>
      </c>
      <c r="E6" s="281" t="s">
        <v>55</v>
      </c>
      <c r="F6" s="705"/>
      <c r="G6" s="289" t="s">
        <v>6</v>
      </c>
      <c r="H6" s="114" t="s">
        <v>55</v>
      </c>
      <c r="I6" s="706"/>
      <c r="K6" s="741"/>
      <c r="L6" s="281" t="s">
        <v>5</v>
      </c>
      <c r="M6" s="281" t="s">
        <v>6</v>
      </c>
      <c r="N6" s="281" t="s">
        <v>55</v>
      </c>
      <c r="O6" s="292" t="s">
        <v>6</v>
      </c>
      <c r="P6" s="288" t="s">
        <v>55</v>
      </c>
    </row>
    <row r="7" spans="2:16" x14ac:dyDescent="0.25">
      <c r="B7" s="210" t="s">
        <v>8</v>
      </c>
      <c r="C7" s="152">
        <v>143</v>
      </c>
      <c r="D7" s="152">
        <v>101</v>
      </c>
      <c r="E7" s="337">
        <f>D7/C7</f>
        <v>0.70629370629370625</v>
      </c>
      <c r="F7" s="212"/>
      <c r="G7" s="335">
        <v>88</v>
      </c>
      <c r="H7" s="334">
        <f>G7/D7</f>
        <v>0.87128712871287128</v>
      </c>
      <c r="I7" s="209"/>
      <c r="J7" s="131"/>
      <c r="K7" s="210" t="s">
        <v>358</v>
      </c>
      <c r="L7" s="152">
        <v>624</v>
      </c>
      <c r="M7" s="152">
        <v>475</v>
      </c>
      <c r="N7" s="337">
        <f>M7/L7</f>
        <v>0.76121794871794868</v>
      </c>
      <c r="O7" s="222">
        <v>430</v>
      </c>
      <c r="P7" s="340">
        <f>O7/M7</f>
        <v>0.90526315789473688</v>
      </c>
    </row>
    <row r="8" spans="2:16" x14ac:dyDescent="0.25">
      <c r="B8" s="210" t="s">
        <v>9</v>
      </c>
      <c r="C8" s="152">
        <v>159</v>
      </c>
      <c r="D8" s="152">
        <v>134</v>
      </c>
      <c r="E8" s="337">
        <f t="shared" ref="E8:E21" si="0">D8/C8</f>
        <v>0.84276729559748431</v>
      </c>
      <c r="F8" s="338" t="s">
        <v>23</v>
      </c>
      <c r="G8" s="222">
        <v>117</v>
      </c>
      <c r="H8" s="337">
        <f t="shared" ref="H8:H21" si="1">G8/D8</f>
        <v>0.87313432835820892</v>
      </c>
      <c r="I8" s="178"/>
      <c r="J8" s="131"/>
      <c r="K8" s="210" t="s">
        <v>359</v>
      </c>
      <c r="L8" s="152">
        <v>1032</v>
      </c>
      <c r="M8" s="152">
        <v>770</v>
      </c>
      <c r="N8" s="337">
        <f t="shared" ref="N8:N14" si="2">M8/L8</f>
        <v>0.74612403100775193</v>
      </c>
      <c r="O8" s="222">
        <v>527</v>
      </c>
      <c r="P8" s="340">
        <f>O8/M8</f>
        <v>0.68441558441558437</v>
      </c>
    </row>
    <row r="9" spans="2:16" x14ac:dyDescent="0.25">
      <c r="B9" s="210" t="s">
        <v>10</v>
      </c>
      <c r="C9" s="152">
        <v>188</v>
      </c>
      <c r="D9" s="152">
        <v>159</v>
      </c>
      <c r="E9" s="337">
        <f t="shared" si="0"/>
        <v>0.8457446808510638</v>
      </c>
      <c r="F9" s="341" t="s">
        <v>37</v>
      </c>
      <c r="G9" s="222">
        <v>137</v>
      </c>
      <c r="H9" s="337">
        <f t="shared" si="1"/>
        <v>0.86163522012578619</v>
      </c>
      <c r="I9" s="178"/>
      <c r="K9" s="210" t="s">
        <v>168</v>
      </c>
      <c r="L9" s="152">
        <v>516</v>
      </c>
      <c r="M9" s="152">
        <v>410</v>
      </c>
      <c r="N9" s="337">
        <f t="shared" si="2"/>
        <v>0.79457364341085268</v>
      </c>
      <c r="O9" s="222">
        <v>397</v>
      </c>
      <c r="P9" s="340">
        <f t="shared" ref="P9:P10" si="3">O9/M9</f>
        <v>0.96829268292682924</v>
      </c>
    </row>
    <row r="10" spans="2:16" x14ac:dyDescent="0.25">
      <c r="B10" s="210" t="s">
        <v>11</v>
      </c>
      <c r="C10" s="152">
        <v>159</v>
      </c>
      <c r="D10" s="152">
        <v>142</v>
      </c>
      <c r="E10" s="337">
        <f t="shared" si="0"/>
        <v>0.89308176100628933</v>
      </c>
      <c r="F10" s="341" t="s">
        <v>37</v>
      </c>
      <c r="G10" s="222">
        <v>121</v>
      </c>
      <c r="H10" s="337">
        <f t="shared" si="1"/>
        <v>0.852112676056338</v>
      </c>
      <c r="I10" s="178"/>
      <c r="K10" s="210" t="s">
        <v>169</v>
      </c>
      <c r="L10" s="152">
        <v>231</v>
      </c>
      <c r="M10" s="152">
        <v>189</v>
      </c>
      <c r="N10" s="337">
        <f t="shared" si="2"/>
        <v>0.81818181818181823</v>
      </c>
      <c r="O10" s="222">
        <v>181</v>
      </c>
      <c r="P10" s="340">
        <f t="shared" si="3"/>
        <v>0.95767195767195767</v>
      </c>
    </row>
    <row r="11" spans="2:16" x14ac:dyDescent="0.25">
      <c r="B11" s="210" t="s">
        <v>12</v>
      </c>
      <c r="C11" s="152">
        <v>236</v>
      </c>
      <c r="D11" s="152">
        <v>195</v>
      </c>
      <c r="E11" s="337">
        <f t="shared" si="0"/>
        <v>0.82627118644067798</v>
      </c>
      <c r="F11" s="341" t="s">
        <v>37</v>
      </c>
      <c r="G11" s="222">
        <v>164</v>
      </c>
      <c r="H11" s="337">
        <f t="shared" si="1"/>
        <v>0.84102564102564104</v>
      </c>
      <c r="I11" s="178"/>
      <c r="K11" s="210" t="s">
        <v>360</v>
      </c>
      <c r="L11" s="152">
        <v>12</v>
      </c>
      <c r="M11" s="152">
        <v>11</v>
      </c>
      <c r="N11" s="337">
        <f t="shared" si="2"/>
        <v>0.91666666666666663</v>
      </c>
      <c r="O11" s="222">
        <v>10</v>
      </c>
      <c r="P11" s="340">
        <f>O11/M11</f>
        <v>0.90909090909090906</v>
      </c>
    </row>
    <row r="12" spans="2:16" x14ac:dyDescent="0.25">
      <c r="B12" s="210" t="s">
        <v>401</v>
      </c>
      <c r="C12" s="152">
        <v>277</v>
      </c>
      <c r="D12" s="152">
        <v>90</v>
      </c>
      <c r="E12" s="337">
        <f t="shared" si="0"/>
        <v>0.32490974729241878</v>
      </c>
      <c r="F12" s="343" t="s">
        <v>36</v>
      </c>
      <c r="G12" s="222">
        <v>80</v>
      </c>
      <c r="H12" s="337">
        <f t="shared" si="1"/>
        <v>0.88888888888888884</v>
      </c>
      <c r="I12" s="178"/>
      <c r="K12" s="210" t="s">
        <v>309</v>
      </c>
      <c r="L12" s="152">
        <v>44</v>
      </c>
      <c r="M12" s="152">
        <v>28</v>
      </c>
      <c r="N12" s="337">
        <f t="shared" si="2"/>
        <v>0.63636363636363635</v>
      </c>
      <c r="O12" s="222">
        <v>6</v>
      </c>
      <c r="P12" s="340">
        <f>O12/M12</f>
        <v>0.21428571428571427</v>
      </c>
    </row>
    <row r="13" spans="2:16" x14ac:dyDescent="0.25">
      <c r="B13" s="210" t="s">
        <v>68</v>
      </c>
      <c r="C13" s="152">
        <v>170</v>
      </c>
      <c r="D13" s="152">
        <v>120</v>
      </c>
      <c r="E13" s="337">
        <f t="shared" si="0"/>
        <v>0.70588235294117652</v>
      </c>
      <c r="F13" s="212"/>
      <c r="G13" s="222">
        <v>102</v>
      </c>
      <c r="H13" s="337">
        <f t="shared" si="1"/>
        <v>0.85</v>
      </c>
      <c r="I13" s="178"/>
      <c r="K13" s="210" t="s">
        <v>32</v>
      </c>
      <c r="L13" s="152">
        <v>181</v>
      </c>
      <c r="M13" s="152">
        <v>63</v>
      </c>
      <c r="N13" s="337">
        <f t="shared" si="2"/>
        <v>0.34806629834254144</v>
      </c>
      <c r="O13" s="222">
        <v>41</v>
      </c>
      <c r="P13" s="340">
        <f>O13/M13</f>
        <v>0.65079365079365081</v>
      </c>
    </row>
    <row r="14" spans="2:16" x14ac:dyDescent="0.25">
      <c r="B14" s="210" t="s">
        <v>14</v>
      </c>
      <c r="C14" s="152">
        <v>355</v>
      </c>
      <c r="D14" s="152">
        <v>300</v>
      </c>
      <c r="E14" s="337">
        <f t="shared" si="0"/>
        <v>0.84507042253521125</v>
      </c>
      <c r="F14" s="341" t="s">
        <v>37</v>
      </c>
      <c r="G14" s="222">
        <v>216</v>
      </c>
      <c r="H14" s="337">
        <f t="shared" si="1"/>
        <v>0.72</v>
      </c>
      <c r="I14" s="344" t="s">
        <v>36</v>
      </c>
      <c r="K14" s="356" t="s">
        <v>90</v>
      </c>
      <c r="L14" s="191">
        <f>SUM(L7:L13)</f>
        <v>2640</v>
      </c>
      <c r="M14" s="191">
        <f>SUM(M7:M13)</f>
        <v>1946</v>
      </c>
      <c r="N14" s="442">
        <f t="shared" si="2"/>
        <v>0.73712121212121207</v>
      </c>
      <c r="O14" s="191">
        <f>SUM(O7:O13)</f>
        <v>1592</v>
      </c>
      <c r="P14" s="441">
        <f>O14/M14</f>
        <v>0.81808838643371018</v>
      </c>
    </row>
    <row r="15" spans="2:16" x14ac:dyDescent="0.25">
      <c r="B15" s="210" t="s">
        <v>69</v>
      </c>
      <c r="C15" s="152">
        <v>224</v>
      </c>
      <c r="D15" s="152">
        <v>157</v>
      </c>
      <c r="E15" s="337">
        <f t="shared" si="0"/>
        <v>0.7008928571428571</v>
      </c>
      <c r="F15" s="212"/>
      <c r="G15" s="222">
        <v>126</v>
      </c>
      <c r="H15" s="337">
        <f t="shared" si="1"/>
        <v>0.80254777070063699</v>
      </c>
      <c r="I15" s="178"/>
      <c r="K15" s="743" t="s">
        <v>291</v>
      </c>
      <c r="L15" s="743"/>
      <c r="M15" s="743"/>
    </row>
    <row r="16" spans="2:16" x14ac:dyDescent="0.25">
      <c r="B16" s="210" t="s">
        <v>70</v>
      </c>
      <c r="C16" s="152">
        <v>103</v>
      </c>
      <c r="D16" s="152">
        <v>88</v>
      </c>
      <c r="E16" s="337">
        <f t="shared" si="0"/>
        <v>0.85436893203883491</v>
      </c>
      <c r="F16" s="338" t="s">
        <v>23</v>
      </c>
      <c r="G16" s="222">
        <v>71</v>
      </c>
      <c r="H16" s="337">
        <f t="shared" si="1"/>
        <v>0.80681818181818177</v>
      </c>
      <c r="I16" s="178"/>
    </row>
    <row r="17" spans="2:10" x14ac:dyDescent="0.25">
      <c r="B17" s="210" t="s">
        <v>402</v>
      </c>
      <c r="C17" s="152">
        <v>143</v>
      </c>
      <c r="D17" s="152">
        <v>70</v>
      </c>
      <c r="E17" s="337">
        <f t="shared" si="0"/>
        <v>0.48951048951048953</v>
      </c>
      <c r="F17" s="343" t="s">
        <v>36</v>
      </c>
      <c r="G17" s="222">
        <v>57</v>
      </c>
      <c r="H17" s="337">
        <f t="shared" si="1"/>
        <v>0.81428571428571428</v>
      </c>
      <c r="I17" s="178"/>
    </row>
    <row r="18" spans="2:10" x14ac:dyDescent="0.25">
      <c r="B18" s="210" t="s">
        <v>72</v>
      </c>
      <c r="C18" s="152">
        <v>331</v>
      </c>
      <c r="D18" s="152">
        <v>268</v>
      </c>
      <c r="E18" s="337">
        <f t="shared" si="0"/>
        <v>0.80966767371601212</v>
      </c>
      <c r="F18" s="338" t="s">
        <v>23</v>
      </c>
      <c r="G18" s="222">
        <v>226</v>
      </c>
      <c r="H18" s="337">
        <f t="shared" si="1"/>
        <v>0.84328358208955223</v>
      </c>
      <c r="I18" s="178"/>
    </row>
    <row r="19" spans="2:10" x14ac:dyDescent="0.25">
      <c r="B19" s="210" t="s">
        <v>15</v>
      </c>
      <c r="C19" s="152">
        <v>96</v>
      </c>
      <c r="D19" s="152">
        <v>67</v>
      </c>
      <c r="E19" s="337">
        <f t="shared" si="0"/>
        <v>0.69791666666666663</v>
      </c>
      <c r="F19" s="212"/>
      <c r="G19" s="222">
        <v>40</v>
      </c>
      <c r="H19" s="337">
        <f t="shared" si="1"/>
        <v>0.59701492537313428</v>
      </c>
      <c r="I19" s="344" t="s">
        <v>36</v>
      </c>
    </row>
    <row r="20" spans="2:10" x14ac:dyDescent="0.25">
      <c r="B20" s="210" t="s">
        <v>100</v>
      </c>
      <c r="C20" s="152">
        <v>56</v>
      </c>
      <c r="D20" s="152">
        <v>55</v>
      </c>
      <c r="E20" s="337">
        <f t="shared" si="0"/>
        <v>0.9821428571428571</v>
      </c>
      <c r="F20" s="341" t="s">
        <v>37</v>
      </c>
      <c r="G20" s="222">
        <v>47</v>
      </c>
      <c r="H20" s="337">
        <f t="shared" si="1"/>
        <v>0.8545454545454545</v>
      </c>
      <c r="I20" s="178"/>
    </row>
    <row r="21" spans="2:10" x14ac:dyDescent="0.25">
      <c r="B21" s="356" t="s">
        <v>90</v>
      </c>
      <c r="C21" s="191">
        <f>SUM(C7:C20)</f>
        <v>2640</v>
      </c>
      <c r="D21" s="191">
        <f>SUM(D7:D20)</f>
        <v>1946</v>
      </c>
      <c r="E21" s="434">
        <f t="shared" si="0"/>
        <v>0.73712121212121207</v>
      </c>
      <c r="F21" s="170"/>
      <c r="G21" s="191">
        <f>SUM(G7:G20)</f>
        <v>1592</v>
      </c>
      <c r="H21" s="433">
        <f t="shared" si="1"/>
        <v>0.81808838643371018</v>
      </c>
      <c r="I21" s="170"/>
    </row>
    <row r="22" spans="2:10" x14ac:dyDescent="0.25">
      <c r="B22" s="211" t="s">
        <v>390</v>
      </c>
      <c r="C22" s="432"/>
      <c r="D22" s="432"/>
      <c r="E22" s="433" t="s">
        <v>297</v>
      </c>
      <c r="F22" s="617"/>
      <c r="G22" s="432"/>
      <c r="H22" s="616">
        <f>(G21-G17-G12)/(D21-D17-D12)</f>
        <v>0.81466965285554316</v>
      </c>
      <c r="I22" s="170"/>
    </row>
    <row r="23" spans="2:10" x14ac:dyDescent="0.25">
      <c r="B23" s="743" t="s">
        <v>291</v>
      </c>
      <c r="C23" s="743"/>
      <c r="D23" s="743"/>
    </row>
    <row r="24" spans="2:10" x14ac:dyDescent="0.25">
      <c r="B24" s="40" t="s">
        <v>647</v>
      </c>
    </row>
    <row r="26" spans="2:10" ht="33.75" customHeight="1" x14ac:dyDescent="0.25">
      <c r="B26" s="700" t="s">
        <v>650</v>
      </c>
      <c r="C26" s="700"/>
      <c r="D26" s="700"/>
      <c r="E26" s="700"/>
      <c r="F26" s="700"/>
      <c r="G26" s="700"/>
      <c r="H26" s="700"/>
      <c r="I26" s="700"/>
    </row>
    <row r="27" spans="2:10" x14ac:dyDescent="0.25">
      <c r="B27" s="51"/>
      <c r="C27" s="51"/>
      <c r="D27" s="51"/>
      <c r="E27" s="51"/>
      <c r="F27" s="51"/>
    </row>
    <row r="28" spans="2:10" ht="24" customHeight="1" x14ac:dyDescent="0.25">
      <c r="B28" s="740" t="s">
        <v>73</v>
      </c>
      <c r="C28" s="281" t="s">
        <v>341</v>
      </c>
      <c r="D28" s="722" t="s">
        <v>392</v>
      </c>
      <c r="E28" s="722"/>
      <c r="F28" s="707" t="s">
        <v>646</v>
      </c>
      <c r="G28" s="742" t="s">
        <v>332</v>
      </c>
      <c r="H28" s="722"/>
      <c r="I28" s="726" t="s">
        <v>324</v>
      </c>
    </row>
    <row r="29" spans="2:10" x14ac:dyDescent="0.25">
      <c r="B29" s="741"/>
      <c r="C29" s="281" t="s">
        <v>5</v>
      </c>
      <c r="D29" s="281" t="s">
        <v>6</v>
      </c>
      <c r="E29" s="281" t="s">
        <v>55</v>
      </c>
      <c r="F29" s="705"/>
      <c r="G29" s="329" t="s">
        <v>6</v>
      </c>
      <c r="H29" s="114" t="s">
        <v>55</v>
      </c>
      <c r="I29" s="727"/>
    </row>
    <row r="30" spans="2:10" x14ac:dyDescent="0.25">
      <c r="B30" s="210" t="s">
        <v>8</v>
      </c>
      <c r="C30" s="345">
        <v>135</v>
      </c>
      <c r="D30" s="152">
        <v>101</v>
      </c>
      <c r="E30" s="337">
        <f>D30/C30</f>
        <v>0.74814814814814812</v>
      </c>
      <c r="F30" s="212"/>
      <c r="G30" s="335">
        <v>88</v>
      </c>
      <c r="H30" s="334">
        <f t="shared" ref="H30:H44" si="4">G30/D30</f>
        <v>0.87128712871287128</v>
      </c>
      <c r="I30" s="209"/>
      <c r="J30" s="131"/>
    </row>
    <row r="31" spans="2:10" x14ac:dyDescent="0.25">
      <c r="B31" s="210" t="s">
        <v>9</v>
      </c>
      <c r="C31" s="345">
        <v>159</v>
      </c>
      <c r="D31" s="152">
        <v>134</v>
      </c>
      <c r="E31" s="337">
        <f t="shared" ref="E31:E43" si="5">D31/C31</f>
        <v>0.84276729559748431</v>
      </c>
      <c r="F31" s="346" t="s">
        <v>23</v>
      </c>
      <c r="G31" s="222">
        <v>117</v>
      </c>
      <c r="H31" s="337">
        <f t="shared" si="4"/>
        <v>0.87313432835820892</v>
      </c>
      <c r="I31" s="178"/>
      <c r="J31" s="131"/>
    </row>
    <row r="32" spans="2:10" x14ac:dyDescent="0.25">
      <c r="B32" s="210" t="s">
        <v>10</v>
      </c>
      <c r="C32" s="345">
        <v>163</v>
      </c>
      <c r="D32" s="152">
        <v>146</v>
      </c>
      <c r="E32" s="337">
        <f t="shared" si="5"/>
        <v>0.89570552147239269</v>
      </c>
      <c r="F32" s="347" t="s">
        <v>37</v>
      </c>
      <c r="G32" s="222">
        <v>125</v>
      </c>
      <c r="H32" s="337">
        <f t="shared" si="4"/>
        <v>0.85616438356164382</v>
      </c>
      <c r="I32" s="178"/>
    </row>
    <row r="33" spans="2:9" x14ac:dyDescent="0.25">
      <c r="B33" s="210" t="s">
        <v>11</v>
      </c>
      <c r="C33" s="345">
        <v>150</v>
      </c>
      <c r="D33" s="152">
        <v>138</v>
      </c>
      <c r="E33" s="337">
        <f t="shared" si="5"/>
        <v>0.92</v>
      </c>
      <c r="F33" s="347" t="s">
        <v>37</v>
      </c>
      <c r="G33" s="222">
        <v>118</v>
      </c>
      <c r="H33" s="337">
        <f t="shared" si="4"/>
        <v>0.85507246376811596</v>
      </c>
      <c r="I33" s="178"/>
    </row>
    <row r="34" spans="2:9" x14ac:dyDescent="0.25">
      <c r="B34" s="210" t="s">
        <v>12</v>
      </c>
      <c r="C34" s="345">
        <v>228</v>
      </c>
      <c r="D34" s="152">
        <v>191</v>
      </c>
      <c r="E34" s="337">
        <f t="shared" si="5"/>
        <v>0.83771929824561409</v>
      </c>
      <c r="F34" s="346" t="s">
        <v>23</v>
      </c>
      <c r="G34" s="222">
        <v>163</v>
      </c>
      <c r="H34" s="337">
        <f t="shared" si="4"/>
        <v>0.8534031413612565</v>
      </c>
      <c r="I34" s="178"/>
    </row>
    <row r="35" spans="2:9" x14ac:dyDescent="0.25">
      <c r="B35" s="210" t="s">
        <v>401</v>
      </c>
      <c r="C35" s="345">
        <v>248</v>
      </c>
      <c r="D35" s="152">
        <v>87</v>
      </c>
      <c r="E35" s="337">
        <f t="shared" si="5"/>
        <v>0.35080645161290325</v>
      </c>
      <c r="F35" s="348" t="s">
        <v>36</v>
      </c>
      <c r="G35" s="222">
        <v>78</v>
      </c>
      <c r="H35" s="337">
        <f t="shared" si="4"/>
        <v>0.89655172413793105</v>
      </c>
      <c r="I35" s="178"/>
    </row>
    <row r="36" spans="2:9" x14ac:dyDescent="0.25">
      <c r="B36" s="210" t="s">
        <v>68</v>
      </c>
      <c r="C36" s="345">
        <v>166</v>
      </c>
      <c r="D36" s="152">
        <v>118</v>
      </c>
      <c r="E36" s="337">
        <f t="shared" si="5"/>
        <v>0.71084337349397586</v>
      </c>
      <c r="F36" s="213"/>
      <c r="G36" s="222">
        <v>101</v>
      </c>
      <c r="H36" s="337">
        <f t="shared" si="4"/>
        <v>0.85593220338983056</v>
      </c>
      <c r="I36" s="178"/>
    </row>
    <row r="37" spans="2:9" x14ac:dyDescent="0.25">
      <c r="B37" s="210" t="s">
        <v>14</v>
      </c>
      <c r="C37" s="345">
        <v>306</v>
      </c>
      <c r="D37" s="152">
        <v>270</v>
      </c>
      <c r="E37" s="337">
        <f t="shared" si="5"/>
        <v>0.88235294117647056</v>
      </c>
      <c r="F37" s="347" t="s">
        <v>37</v>
      </c>
      <c r="G37" s="222">
        <v>201</v>
      </c>
      <c r="H37" s="337">
        <f t="shared" si="4"/>
        <v>0.74444444444444446</v>
      </c>
      <c r="I37" s="344" t="s">
        <v>36</v>
      </c>
    </row>
    <row r="38" spans="2:9" x14ac:dyDescent="0.25">
      <c r="B38" s="210" t="s">
        <v>69</v>
      </c>
      <c r="C38" s="345">
        <v>211</v>
      </c>
      <c r="D38" s="152">
        <v>151</v>
      </c>
      <c r="E38" s="337">
        <f t="shared" si="5"/>
        <v>0.71563981042654023</v>
      </c>
      <c r="F38" s="213"/>
      <c r="G38" s="222">
        <v>125</v>
      </c>
      <c r="H38" s="337">
        <f t="shared" si="4"/>
        <v>0.82781456953642385</v>
      </c>
      <c r="I38" s="178"/>
    </row>
    <row r="39" spans="2:9" x14ac:dyDescent="0.25">
      <c r="B39" s="210" t="s">
        <v>70</v>
      </c>
      <c r="C39" s="345">
        <v>99</v>
      </c>
      <c r="D39" s="152">
        <v>87</v>
      </c>
      <c r="E39" s="337">
        <f t="shared" si="5"/>
        <v>0.87878787878787878</v>
      </c>
      <c r="F39" s="346" t="s">
        <v>23</v>
      </c>
      <c r="G39" s="222">
        <v>70</v>
      </c>
      <c r="H39" s="337">
        <f t="shared" si="4"/>
        <v>0.8045977011494253</v>
      </c>
      <c r="I39" s="178"/>
    </row>
    <row r="40" spans="2:9" x14ac:dyDescent="0.25">
      <c r="B40" s="210" t="s">
        <v>71</v>
      </c>
      <c r="C40" s="345">
        <v>97</v>
      </c>
      <c r="D40" s="152">
        <v>67</v>
      </c>
      <c r="E40" s="337">
        <f t="shared" si="5"/>
        <v>0.69072164948453607</v>
      </c>
      <c r="F40" s="348"/>
      <c r="G40" s="222">
        <v>56</v>
      </c>
      <c r="H40" s="337">
        <f t="shared" si="4"/>
        <v>0.83582089552238803</v>
      </c>
      <c r="I40" s="178"/>
    </row>
    <row r="41" spans="2:9" x14ac:dyDescent="0.25">
      <c r="B41" s="210" t="s">
        <v>72</v>
      </c>
      <c r="C41" s="345">
        <v>319</v>
      </c>
      <c r="D41" s="152">
        <v>259</v>
      </c>
      <c r="E41" s="337">
        <f t="shared" si="5"/>
        <v>0.81191222570532917</v>
      </c>
      <c r="F41" s="346"/>
      <c r="G41" s="222">
        <v>220</v>
      </c>
      <c r="H41" s="337">
        <f t="shared" si="4"/>
        <v>0.84942084942084939</v>
      </c>
      <c r="I41" s="178"/>
    </row>
    <row r="42" spans="2:9" x14ac:dyDescent="0.25">
      <c r="B42" s="210" t="s">
        <v>15</v>
      </c>
      <c r="C42" s="345">
        <v>81</v>
      </c>
      <c r="D42" s="152">
        <v>54</v>
      </c>
      <c r="E42" s="337">
        <f t="shared" si="5"/>
        <v>0.66666666666666663</v>
      </c>
      <c r="F42" s="214" t="s">
        <v>38</v>
      </c>
      <c r="G42" s="222">
        <v>38</v>
      </c>
      <c r="H42" s="337">
        <f t="shared" si="4"/>
        <v>0.70370370370370372</v>
      </c>
      <c r="I42" s="344"/>
    </row>
    <row r="43" spans="2:9" x14ac:dyDescent="0.25">
      <c r="B43" s="210" t="s">
        <v>100</v>
      </c>
      <c r="C43" s="345">
        <v>53</v>
      </c>
      <c r="D43" s="152">
        <v>52</v>
      </c>
      <c r="E43" s="337">
        <f t="shared" si="5"/>
        <v>0.98113207547169812</v>
      </c>
      <c r="F43" s="347" t="s">
        <v>37</v>
      </c>
      <c r="G43" s="349">
        <v>45</v>
      </c>
      <c r="H43" s="350">
        <f t="shared" si="4"/>
        <v>0.86538461538461542</v>
      </c>
      <c r="I43" s="179"/>
    </row>
    <row r="44" spans="2:9" x14ac:dyDescent="0.25">
      <c r="B44" s="356" t="s">
        <v>90</v>
      </c>
      <c r="C44" s="191">
        <f>SUM(C30:C43)</f>
        <v>2415</v>
      </c>
      <c r="D44" s="191">
        <f>SUM(D30:D43)</f>
        <v>1855</v>
      </c>
      <c r="E44" s="434">
        <f t="shared" ref="E44" si="6">D44/C44</f>
        <v>0.76811594202898548</v>
      </c>
      <c r="F44" s="170"/>
      <c r="G44" s="191">
        <f>SUM(G30:G43)</f>
        <v>1545</v>
      </c>
      <c r="H44" s="143">
        <f t="shared" si="4"/>
        <v>0.8328840970350404</v>
      </c>
      <c r="I44" s="170"/>
    </row>
    <row r="45" spans="2:9" x14ac:dyDescent="0.25">
      <c r="B45" s="211" t="s">
        <v>390</v>
      </c>
      <c r="C45" s="432"/>
      <c r="D45" s="432"/>
      <c r="E45" s="433" t="s">
        <v>297</v>
      </c>
      <c r="F45" s="617"/>
      <c r="G45" s="432"/>
      <c r="H45" s="616">
        <f>(G44-G35)/(D44-D35)</f>
        <v>0.82975113122171951</v>
      </c>
      <c r="I45" s="617"/>
    </row>
    <row r="46" spans="2:9" x14ac:dyDescent="0.25">
      <c r="B46" s="743" t="s">
        <v>291</v>
      </c>
      <c r="C46" s="743"/>
      <c r="D46" s="743"/>
    </row>
    <row r="47" spans="2:9" ht="25.5" customHeight="1" x14ac:dyDescent="0.25">
      <c r="B47" s="744" t="s">
        <v>620</v>
      </c>
      <c r="C47" s="744"/>
      <c r="D47" s="744"/>
      <c r="E47" s="744"/>
      <c r="F47" s="744"/>
      <c r="G47" s="744"/>
      <c r="H47" s="744"/>
      <c r="I47" s="744"/>
    </row>
  </sheetData>
  <mergeCells count="20">
    <mergeCell ref="B47:I47"/>
    <mergeCell ref="B46:D46"/>
    <mergeCell ref="B3:I3"/>
    <mergeCell ref="B26:I26"/>
    <mergeCell ref="B28:B29"/>
    <mergeCell ref="D28:E28"/>
    <mergeCell ref="F28:F29"/>
    <mergeCell ref="G28:H28"/>
    <mergeCell ref="I28:I29"/>
    <mergeCell ref="B23:D23"/>
    <mergeCell ref="I5:I6"/>
    <mergeCell ref="B5:B6"/>
    <mergeCell ref="D5:E5"/>
    <mergeCell ref="F5:F6"/>
    <mergeCell ref="G5:H5"/>
    <mergeCell ref="K3:P3"/>
    <mergeCell ref="K5:K6"/>
    <mergeCell ref="M5:N5"/>
    <mergeCell ref="O5:P5"/>
    <mergeCell ref="K15:M15"/>
  </mergeCells>
  <conditionalFormatting sqref="E7:E20">
    <cfRule type="top10" dxfId="85" priority="11" bottom="1" rank="1"/>
    <cfRule type="top10" dxfId="84" priority="12" rank="1"/>
  </conditionalFormatting>
  <conditionalFormatting sqref="E30:E43">
    <cfRule type="top10" dxfId="83" priority="3" bottom="1" rank="1"/>
    <cfRule type="top10" dxfId="82" priority="4" rank="1"/>
  </conditionalFormatting>
  <conditionalFormatting sqref="H7:H20">
    <cfRule type="top10" dxfId="81" priority="9" bottom="1" rank="1"/>
    <cfRule type="top10" dxfId="80" priority="10" rank="1"/>
  </conditionalFormatting>
  <conditionalFormatting sqref="H30:H43">
    <cfRule type="top10" dxfId="79" priority="1" bottom="1" rank="1"/>
    <cfRule type="top10" dxfId="78" priority="2" rank="1"/>
  </conditionalFormatting>
  <conditionalFormatting sqref="N7:N13">
    <cfRule type="top10" dxfId="77" priority="7" bottom="1" rank="1"/>
    <cfRule type="top10" dxfId="76" priority="8" rank="1"/>
  </conditionalFormatting>
  <conditionalFormatting sqref="P7:P13">
    <cfRule type="top10" dxfId="75" priority="5" bottom="1" rank="1"/>
    <cfRule type="top10" dxfId="74" priority="6" rank="1"/>
  </conditionalFormatting>
  <hyperlinks>
    <hyperlink ref="B1" location="TOC!A1" display="TOC" xr:uid="{00000000-0004-0000-0A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1F2FF"/>
  </sheetPr>
  <dimension ref="B1:U35"/>
  <sheetViews>
    <sheetView zoomScale="90" zoomScaleNormal="90" zoomScaleSheetLayoutView="90" workbookViewId="0">
      <selection activeCell="B4" sqref="B4"/>
    </sheetView>
  </sheetViews>
  <sheetFormatPr defaultRowHeight="15" x14ac:dyDescent="0.25"/>
  <cols>
    <col min="1" max="1" width="5.7109375" style="77" customWidth="1"/>
    <col min="2" max="2" width="16.28515625" style="77" customWidth="1"/>
    <col min="3" max="3" width="18.7109375" style="77" customWidth="1"/>
    <col min="4" max="5" width="10.28515625" style="77" customWidth="1"/>
    <col min="6" max="6" width="13.7109375" style="77" customWidth="1"/>
    <col min="7" max="8" width="12.85546875" style="77" customWidth="1"/>
    <col min="9" max="9" width="13.7109375" style="77" customWidth="1"/>
    <col min="10" max="10" width="9.140625" style="77"/>
    <col min="11" max="11" width="11.140625" style="77" customWidth="1"/>
    <col min="12" max="12" width="19.140625" style="77" customWidth="1"/>
    <col min="13" max="16" width="10.28515625" style="77" customWidth="1"/>
    <col min="17" max="16384" width="9.140625" style="77"/>
  </cols>
  <sheetData>
    <row r="1" spans="2:21" x14ac:dyDescent="0.25">
      <c r="B1" s="333" t="s">
        <v>53</v>
      </c>
    </row>
    <row r="2" spans="2:21" x14ac:dyDescent="0.25">
      <c r="B2" s="333"/>
    </row>
    <row r="3" spans="2:21" ht="30.75" customHeight="1" x14ac:dyDescent="0.25">
      <c r="B3" s="700" t="s">
        <v>651</v>
      </c>
      <c r="C3" s="700"/>
      <c r="D3" s="700"/>
      <c r="E3" s="700"/>
      <c r="F3" s="700"/>
      <c r="G3" s="700"/>
      <c r="H3" s="700"/>
      <c r="I3" s="700"/>
      <c r="K3" s="700" t="s">
        <v>461</v>
      </c>
      <c r="L3" s="700"/>
      <c r="M3" s="700"/>
      <c r="N3" s="700"/>
      <c r="O3" s="700"/>
      <c r="P3" s="700"/>
    </row>
    <row r="4" spans="2:21" x14ac:dyDescent="0.25">
      <c r="B4" s="51"/>
      <c r="C4" s="51"/>
      <c r="D4" s="51"/>
      <c r="E4" s="51"/>
      <c r="F4" s="51"/>
    </row>
    <row r="5" spans="2:21" ht="24" customHeight="1" x14ac:dyDescent="0.25">
      <c r="B5" s="740" t="s">
        <v>73</v>
      </c>
      <c r="C5" s="281" t="s">
        <v>341</v>
      </c>
      <c r="D5" s="722" t="s">
        <v>393</v>
      </c>
      <c r="E5" s="722"/>
      <c r="F5" s="707" t="s">
        <v>646</v>
      </c>
      <c r="G5" s="742" t="s">
        <v>394</v>
      </c>
      <c r="H5" s="722"/>
      <c r="I5" s="726" t="s">
        <v>324</v>
      </c>
      <c r="K5" s="740" t="s">
        <v>49</v>
      </c>
      <c r="L5" s="281" t="s">
        <v>341</v>
      </c>
      <c r="M5" s="722" t="s">
        <v>393</v>
      </c>
      <c r="N5" s="722"/>
      <c r="O5" s="742" t="s">
        <v>394</v>
      </c>
      <c r="P5" s="725"/>
    </row>
    <row r="6" spans="2:21" x14ac:dyDescent="0.25">
      <c r="B6" s="741"/>
      <c r="C6" s="281" t="s">
        <v>5</v>
      </c>
      <c r="D6" s="281" t="s">
        <v>6</v>
      </c>
      <c r="E6" s="281" t="s">
        <v>55</v>
      </c>
      <c r="F6" s="705"/>
      <c r="G6" s="289" t="s">
        <v>6</v>
      </c>
      <c r="H6" s="114" t="s">
        <v>55</v>
      </c>
      <c r="I6" s="706"/>
      <c r="K6" s="741"/>
      <c r="L6" s="281" t="s">
        <v>5</v>
      </c>
      <c r="M6" s="281" t="s">
        <v>6</v>
      </c>
      <c r="N6" s="281" t="s">
        <v>55</v>
      </c>
      <c r="O6" s="292" t="s">
        <v>6</v>
      </c>
      <c r="P6" s="288" t="s">
        <v>55</v>
      </c>
    </row>
    <row r="7" spans="2:21" x14ac:dyDescent="0.25">
      <c r="B7" s="210" t="s">
        <v>8</v>
      </c>
      <c r="C7" s="152">
        <v>143</v>
      </c>
      <c r="D7" s="152">
        <v>140</v>
      </c>
      <c r="E7" s="334">
        <f>D7/C7</f>
        <v>0.97902097902097907</v>
      </c>
      <c r="F7" s="212"/>
      <c r="G7" s="335">
        <v>138</v>
      </c>
      <c r="H7" s="334">
        <f>G7/D7</f>
        <v>0.98571428571428577</v>
      </c>
      <c r="I7" s="209"/>
      <c r="J7" s="131"/>
      <c r="K7" s="215" t="s">
        <v>358</v>
      </c>
      <c r="L7" s="332">
        <v>624</v>
      </c>
      <c r="M7" s="332">
        <v>582</v>
      </c>
      <c r="N7" s="334">
        <f>M7/L7</f>
        <v>0.93269230769230771</v>
      </c>
      <c r="O7" s="335">
        <v>556</v>
      </c>
      <c r="P7" s="336">
        <f>O7/M7</f>
        <v>0.9553264604810997</v>
      </c>
    </row>
    <row r="8" spans="2:21" x14ac:dyDescent="0.25">
      <c r="B8" s="210" t="s">
        <v>9</v>
      </c>
      <c r="C8" s="152">
        <v>159</v>
      </c>
      <c r="D8" s="152">
        <v>154</v>
      </c>
      <c r="E8" s="337">
        <f t="shared" ref="E8:E21" si="0">D8/C8</f>
        <v>0.96855345911949686</v>
      </c>
      <c r="F8" s="338"/>
      <c r="G8" s="222">
        <v>154</v>
      </c>
      <c r="H8" s="337">
        <f t="shared" ref="H8:H21" si="1">G8/D8</f>
        <v>1</v>
      </c>
      <c r="I8" s="339" t="s">
        <v>37</v>
      </c>
      <c r="J8" s="131"/>
      <c r="K8" s="210" t="s">
        <v>359</v>
      </c>
      <c r="L8" s="152">
        <v>1032</v>
      </c>
      <c r="M8" s="152">
        <v>955</v>
      </c>
      <c r="N8" s="337">
        <f t="shared" ref="N8:N14" si="2">M8/L8</f>
        <v>0.92538759689922478</v>
      </c>
      <c r="O8" s="222">
        <v>887</v>
      </c>
      <c r="P8" s="340">
        <f>O8/M8</f>
        <v>0.92879581151832458</v>
      </c>
    </row>
    <row r="9" spans="2:21" x14ac:dyDescent="0.25">
      <c r="B9" s="210" t="s">
        <v>10</v>
      </c>
      <c r="C9" s="152">
        <v>188</v>
      </c>
      <c r="D9" s="152">
        <v>171</v>
      </c>
      <c r="E9" s="337">
        <f t="shared" si="0"/>
        <v>0.90957446808510634</v>
      </c>
      <c r="F9" s="341"/>
      <c r="G9" s="222">
        <v>167</v>
      </c>
      <c r="H9" s="337">
        <f t="shared" si="1"/>
        <v>0.97660818713450293</v>
      </c>
      <c r="I9" s="178"/>
      <c r="K9" s="210" t="s">
        <v>168</v>
      </c>
      <c r="L9" s="152">
        <v>516</v>
      </c>
      <c r="M9" s="152">
        <v>485</v>
      </c>
      <c r="N9" s="337">
        <f t="shared" si="2"/>
        <v>0.93992248062015504</v>
      </c>
      <c r="O9" s="222">
        <v>466</v>
      </c>
      <c r="P9" s="340">
        <f t="shared" ref="P9:P10" si="3">O9/M9</f>
        <v>0.96082474226804127</v>
      </c>
      <c r="U9" s="93"/>
    </row>
    <row r="10" spans="2:21" x14ac:dyDescent="0.25">
      <c r="B10" s="210" t="s">
        <v>11</v>
      </c>
      <c r="C10" s="152">
        <v>159</v>
      </c>
      <c r="D10" s="152">
        <v>152</v>
      </c>
      <c r="E10" s="337">
        <f t="shared" si="0"/>
        <v>0.95597484276729561</v>
      </c>
      <c r="F10" s="341"/>
      <c r="G10" s="222">
        <v>151</v>
      </c>
      <c r="H10" s="337">
        <f t="shared" si="1"/>
        <v>0.99342105263157898</v>
      </c>
      <c r="I10" s="342" t="s">
        <v>23</v>
      </c>
      <c r="K10" s="210" t="s">
        <v>169</v>
      </c>
      <c r="L10" s="152">
        <v>231</v>
      </c>
      <c r="M10" s="152">
        <v>220</v>
      </c>
      <c r="N10" s="337">
        <f t="shared" si="2"/>
        <v>0.95238095238095233</v>
      </c>
      <c r="O10" s="222">
        <v>212</v>
      </c>
      <c r="P10" s="340">
        <f t="shared" si="3"/>
        <v>0.96363636363636362</v>
      </c>
    </row>
    <row r="11" spans="2:21" x14ac:dyDescent="0.25">
      <c r="B11" s="210" t="s">
        <v>12</v>
      </c>
      <c r="C11" s="152">
        <v>236</v>
      </c>
      <c r="D11" s="152">
        <v>229</v>
      </c>
      <c r="E11" s="337">
        <f t="shared" si="0"/>
        <v>0.97033898305084743</v>
      </c>
      <c r="F11" s="341" t="s">
        <v>37</v>
      </c>
      <c r="G11" s="222">
        <v>229</v>
      </c>
      <c r="H11" s="337">
        <f t="shared" si="1"/>
        <v>1</v>
      </c>
      <c r="I11" s="339" t="s">
        <v>37</v>
      </c>
      <c r="K11" s="210" t="s">
        <v>360</v>
      </c>
      <c r="L11" s="152">
        <v>12</v>
      </c>
      <c r="M11" s="152">
        <v>12</v>
      </c>
      <c r="N11" s="337">
        <f t="shared" si="2"/>
        <v>1</v>
      </c>
      <c r="O11" s="222">
        <v>12</v>
      </c>
      <c r="P11" s="340">
        <f>O11/M11</f>
        <v>1</v>
      </c>
    </row>
    <row r="12" spans="2:21" x14ac:dyDescent="0.25">
      <c r="B12" s="210" t="s">
        <v>13</v>
      </c>
      <c r="C12" s="152">
        <v>277</v>
      </c>
      <c r="D12" s="152">
        <v>258</v>
      </c>
      <c r="E12" s="337">
        <f t="shared" si="0"/>
        <v>0.93140794223826717</v>
      </c>
      <c r="F12" s="343"/>
      <c r="G12" s="222">
        <v>209</v>
      </c>
      <c r="H12" s="337">
        <f t="shared" si="1"/>
        <v>0.81007751937984496</v>
      </c>
      <c r="I12" s="344" t="s">
        <v>36</v>
      </c>
      <c r="K12" s="210" t="s">
        <v>309</v>
      </c>
      <c r="L12" s="152">
        <v>44</v>
      </c>
      <c r="M12" s="152">
        <v>38</v>
      </c>
      <c r="N12" s="337">
        <f t="shared" si="2"/>
        <v>0.86363636363636365</v>
      </c>
      <c r="O12" s="222">
        <v>28</v>
      </c>
      <c r="P12" s="340">
        <f>O12/M12</f>
        <v>0.73684210526315785</v>
      </c>
    </row>
    <row r="13" spans="2:21" x14ac:dyDescent="0.25">
      <c r="B13" s="210" t="s">
        <v>68</v>
      </c>
      <c r="C13" s="152">
        <v>170</v>
      </c>
      <c r="D13" s="152">
        <v>161</v>
      </c>
      <c r="E13" s="337">
        <f t="shared" si="0"/>
        <v>0.94705882352941173</v>
      </c>
      <c r="F13" s="212"/>
      <c r="G13" s="222">
        <v>160</v>
      </c>
      <c r="H13" s="337">
        <f t="shared" si="1"/>
        <v>0.99378881987577639</v>
      </c>
      <c r="I13" s="342" t="s">
        <v>23</v>
      </c>
      <c r="K13" s="210" t="s">
        <v>32</v>
      </c>
      <c r="L13" s="152">
        <v>181</v>
      </c>
      <c r="M13" s="152">
        <v>116</v>
      </c>
      <c r="N13" s="337">
        <f t="shared" si="2"/>
        <v>0.64088397790055252</v>
      </c>
      <c r="O13" s="222">
        <v>111</v>
      </c>
      <c r="P13" s="340">
        <f>O13/M13</f>
        <v>0.9568965517241379</v>
      </c>
    </row>
    <row r="14" spans="2:21" x14ac:dyDescent="0.25">
      <c r="B14" s="210" t="s">
        <v>254</v>
      </c>
      <c r="C14" s="152">
        <v>355</v>
      </c>
      <c r="D14" s="152">
        <v>269</v>
      </c>
      <c r="E14" s="337">
        <f t="shared" si="0"/>
        <v>0.75774647887323943</v>
      </c>
      <c r="F14" s="343" t="s">
        <v>36</v>
      </c>
      <c r="G14" s="222">
        <v>243</v>
      </c>
      <c r="H14" s="337">
        <f t="shared" si="1"/>
        <v>0.90334572490706322</v>
      </c>
      <c r="I14" s="344" t="s">
        <v>36</v>
      </c>
      <c r="K14" s="211" t="s">
        <v>90</v>
      </c>
      <c r="L14" s="431">
        <f>SUM(L7:L13)</f>
        <v>2640</v>
      </c>
      <c r="M14" s="431">
        <f>SUM(M7:M13)</f>
        <v>2408</v>
      </c>
      <c r="N14" s="331">
        <f t="shared" si="2"/>
        <v>0.91212121212121211</v>
      </c>
      <c r="O14" s="648">
        <f>SUM(O7:O13)</f>
        <v>2272</v>
      </c>
      <c r="P14" s="649">
        <f>O14/M14</f>
        <v>0.94352159468438535</v>
      </c>
    </row>
    <row r="15" spans="2:21" x14ac:dyDescent="0.25">
      <c r="B15" s="210" t="s">
        <v>69</v>
      </c>
      <c r="C15" s="152">
        <v>224</v>
      </c>
      <c r="D15" s="152">
        <v>216</v>
      </c>
      <c r="E15" s="337">
        <f t="shared" si="0"/>
        <v>0.9642857142857143</v>
      </c>
      <c r="F15" s="212"/>
      <c r="G15" s="222">
        <v>195</v>
      </c>
      <c r="H15" s="337">
        <f t="shared" si="1"/>
        <v>0.90277777777777779</v>
      </c>
      <c r="I15" s="208" t="s">
        <v>38</v>
      </c>
      <c r="K15" s="743" t="s">
        <v>291</v>
      </c>
      <c r="L15" s="743"/>
      <c r="M15" s="743"/>
    </row>
    <row r="16" spans="2:21" x14ac:dyDescent="0.25">
      <c r="B16" s="210" t="s">
        <v>70</v>
      </c>
      <c r="C16" s="152">
        <v>103</v>
      </c>
      <c r="D16" s="152">
        <v>96</v>
      </c>
      <c r="E16" s="337">
        <f t="shared" si="0"/>
        <v>0.93203883495145634</v>
      </c>
      <c r="F16" s="338"/>
      <c r="G16" s="222">
        <v>95</v>
      </c>
      <c r="H16" s="337">
        <f t="shared" si="1"/>
        <v>0.98958333333333337</v>
      </c>
      <c r="I16" s="178"/>
      <c r="S16" s="93"/>
      <c r="U16" s="93"/>
    </row>
    <row r="17" spans="2:21" x14ac:dyDescent="0.25">
      <c r="B17" s="210" t="s">
        <v>402</v>
      </c>
      <c r="C17" s="152">
        <v>143</v>
      </c>
      <c r="D17" s="152">
        <v>102</v>
      </c>
      <c r="E17" s="337">
        <f t="shared" si="0"/>
        <v>0.71328671328671334</v>
      </c>
      <c r="F17" s="343" t="s">
        <v>36</v>
      </c>
      <c r="G17" s="222">
        <v>100</v>
      </c>
      <c r="H17" s="337">
        <f t="shared" si="1"/>
        <v>0.98039215686274506</v>
      </c>
      <c r="I17" s="178"/>
      <c r="S17" s="93"/>
      <c r="U17" s="93"/>
    </row>
    <row r="18" spans="2:21" x14ac:dyDescent="0.25">
      <c r="B18" s="210" t="s">
        <v>72</v>
      </c>
      <c r="C18" s="152">
        <v>331</v>
      </c>
      <c r="D18" s="152">
        <v>329</v>
      </c>
      <c r="E18" s="337">
        <f t="shared" si="0"/>
        <v>0.9939577039274925</v>
      </c>
      <c r="F18" s="341" t="s">
        <v>37</v>
      </c>
      <c r="G18" s="222">
        <v>315</v>
      </c>
      <c r="H18" s="337">
        <f t="shared" si="1"/>
        <v>0.95744680851063835</v>
      </c>
      <c r="I18" s="178"/>
    </row>
    <row r="19" spans="2:21" x14ac:dyDescent="0.25">
      <c r="B19" s="210" t="s">
        <v>621</v>
      </c>
      <c r="C19" s="152">
        <v>96</v>
      </c>
      <c r="D19" s="152">
        <v>76</v>
      </c>
      <c r="E19" s="337">
        <f t="shared" si="0"/>
        <v>0.79166666666666663</v>
      </c>
      <c r="F19" s="343" t="s">
        <v>36</v>
      </c>
      <c r="G19" s="222">
        <v>62</v>
      </c>
      <c r="H19" s="337">
        <f t="shared" si="1"/>
        <v>0.81578947368421051</v>
      </c>
      <c r="I19" s="344" t="s">
        <v>36</v>
      </c>
    </row>
    <row r="20" spans="2:21" x14ac:dyDescent="0.25">
      <c r="B20" s="210" t="s">
        <v>100</v>
      </c>
      <c r="C20" s="152">
        <v>56</v>
      </c>
      <c r="D20" s="152">
        <v>55</v>
      </c>
      <c r="E20" s="337">
        <f t="shared" si="0"/>
        <v>0.9821428571428571</v>
      </c>
      <c r="F20" s="341"/>
      <c r="G20" s="222">
        <v>54</v>
      </c>
      <c r="H20" s="337">
        <f t="shared" si="1"/>
        <v>0.98181818181818181</v>
      </c>
      <c r="I20" s="178"/>
    </row>
    <row r="21" spans="2:21" x14ac:dyDescent="0.25">
      <c r="B21" s="221" t="s">
        <v>90</v>
      </c>
      <c r="C21" s="440">
        <f>SUM(C7:C20)</f>
        <v>2640</v>
      </c>
      <c r="D21" s="440">
        <f>SUM(D7:D20)</f>
        <v>2408</v>
      </c>
      <c r="E21" s="326">
        <f t="shared" si="0"/>
        <v>0.91212121212121211</v>
      </c>
      <c r="F21" s="217"/>
      <c r="G21" s="443">
        <f>SUM(G7:G20)</f>
        <v>2272</v>
      </c>
      <c r="H21" s="219">
        <f t="shared" si="1"/>
        <v>0.94352159468438535</v>
      </c>
      <c r="I21" s="220"/>
    </row>
    <row r="22" spans="2:21" x14ac:dyDescent="0.25">
      <c r="B22" s="211" t="s">
        <v>390</v>
      </c>
      <c r="C22" s="432"/>
      <c r="D22" s="432"/>
      <c r="E22" s="433" t="s">
        <v>297</v>
      </c>
      <c r="F22" s="433"/>
      <c r="G22" s="618"/>
      <c r="H22" s="616">
        <f>(G21-G19-G17-G14)/(D21-D19-D17-D14)</f>
        <v>0.95206527281998976</v>
      </c>
      <c r="I22" s="617"/>
    </row>
    <row r="23" spans="2:21" x14ac:dyDescent="0.25">
      <c r="B23" s="743" t="s">
        <v>291</v>
      </c>
      <c r="C23" s="743"/>
      <c r="D23" s="743"/>
    </row>
    <row r="24" spans="2:21" ht="30.75" customHeight="1" x14ac:dyDescent="0.25">
      <c r="B24" s="744" t="s">
        <v>404</v>
      </c>
      <c r="C24" s="744"/>
      <c r="D24" s="744"/>
      <c r="E24" s="744"/>
      <c r="F24" s="744"/>
      <c r="G24" s="744"/>
      <c r="H24" s="744"/>
      <c r="I24" s="744"/>
    </row>
    <row r="25" spans="2:21" ht="24" customHeight="1" x14ac:dyDescent="0.25"/>
    <row r="28" spans="2:21" ht="30" customHeight="1" x14ac:dyDescent="0.25"/>
    <row r="30" spans="2:21" ht="24" customHeight="1" x14ac:dyDescent="0.25"/>
    <row r="33" spans="3:6" x14ac:dyDescent="0.25">
      <c r="C33" s="93"/>
      <c r="E33" s="93"/>
    </row>
    <row r="35" spans="3:6" x14ac:dyDescent="0.25">
      <c r="D35" s="93"/>
      <c r="F35" s="93"/>
    </row>
  </sheetData>
  <mergeCells count="13">
    <mergeCell ref="B24:I24"/>
    <mergeCell ref="O5:P5"/>
    <mergeCell ref="K15:M15"/>
    <mergeCell ref="B23:D23"/>
    <mergeCell ref="B3:I3"/>
    <mergeCell ref="K3:P3"/>
    <mergeCell ref="B5:B6"/>
    <mergeCell ref="D5:E5"/>
    <mergeCell ref="F5:F6"/>
    <mergeCell ref="G5:H5"/>
    <mergeCell ref="I5:I6"/>
    <mergeCell ref="K5:K6"/>
    <mergeCell ref="M5:N5"/>
  </mergeCells>
  <conditionalFormatting sqref="E7:E20">
    <cfRule type="top10" dxfId="73" priority="7" bottom="1" rank="1"/>
    <cfRule type="top10" dxfId="72" priority="8" rank="1"/>
  </conditionalFormatting>
  <conditionalFormatting sqref="H7:H20">
    <cfRule type="top10" dxfId="71" priority="5" bottom="1" rank="1"/>
    <cfRule type="top10" dxfId="70" priority="6" rank="1"/>
  </conditionalFormatting>
  <conditionalFormatting sqref="N7:N13">
    <cfRule type="top10" dxfId="69" priority="3" bottom="1" rank="1"/>
    <cfRule type="top10" dxfId="68" priority="4" rank="1"/>
  </conditionalFormatting>
  <conditionalFormatting sqref="P7:P13">
    <cfRule type="top10" dxfId="67" priority="1" bottom="1" rank="1"/>
    <cfRule type="top10" dxfId="66" priority="2" rank="1"/>
  </conditionalFormatting>
  <hyperlinks>
    <hyperlink ref="B1" location="TOC!A1" display="TOC" xr:uid="{00000000-0004-0000-0B00-000000000000}"/>
  </hyperlinks>
  <pageMargins left="0.70866141732283472" right="0.70866141732283472" top="0.74803149606299213" bottom="0.74803149606299213" header="0.31496062992125984" footer="0.31496062992125984"/>
  <pageSetup paperSize="9" scale="62"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EFE7"/>
  </sheetPr>
  <dimension ref="A1:AN35"/>
  <sheetViews>
    <sheetView zoomScale="90" zoomScaleNormal="90" zoomScaleSheetLayoutView="90" workbookViewId="0">
      <pane xSplit="2" ySplit="7" topLeftCell="C8" activePane="bottomRight" state="frozen"/>
      <selection pane="topRight" activeCell="B1" sqref="B1"/>
      <selection pane="bottomLeft" activeCell="A7" sqref="A7"/>
      <selection pane="bottomRight" activeCell="C8" sqref="C8"/>
    </sheetView>
  </sheetViews>
  <sheetFormatPr defaultRowHeight="15" x14ac:dyDescent="0.25"/>
  <cols>
    <col min="1" max="1" width="5.7109375" style="10" customWidth="1"/>
    <col min="2" max="2" width="14.140625" style="77" bestFit="1" customWidth="1"/>
    <col min="3" max="3" width="4.7109375" style="102" bestFit="1" customWidth="1"/>
    <col min="4" max="4" width="6.42578125" style="102" bestFit="1" customWidth="1"/>
    <col min="5" max="5" width="4.7109375" style="102" hidden="1" customWidth="1"/>
    <col min="6" max="6" width="6.42578125" style="102" hidden="1" customWidth="1"/>
    <col min="7" max="7" width="4.7109375" style="102" hidden="1" customWidth="1"/>
    <col min="8" max="8" width="6.42578125" style="102" hidden="1" customWidth="1"/>
    <col min="9" max="9" width="4.7109375" style="102" hidden="1" customWidth="1"/>
    <col min="10" max="10" width="6.42578125" style="102" hidden="1" customWidth="1"/>
    <col min="11" max="11" width="4.7109375" style="102" bestFit="1" customWidth="1"/>
    <col min="12" max="12" width="6.42578125" style="102" bestFit="1" customWidth="1"/>
    <col min="13" max="13" width="4.7109375" style="102" bestFit="1" customWidth="1"/>
    <col min="14" max="14" width="7.42578125" style="102" customWidth="1"/>
    <col min="15" max="15" width="4.7109375" style="102" customWidth="1"/>
    <col min="16" max="16" width="6.42578125" style="102" customWidth="1"/>
    <col min="17" max="17" width="4.7109375" style="102" customWidth="1"/>
    <col min="18" max="18" width="7" style="102" customWidth="1"/>
    <col min="19" max="19" width="4.7109375" style="102" customWidth="1"/>
    <col min="20" max="20" width="6.42578125" style="102" customWidth="1"/>
    <col min="21" max="21" width="4.7109375" style="102" customWidth="1"/>
    <col min="22" max="22" width="6.42578125" style="102" customWidth="1"/>
    <col min="23" max="23" width="4.7109375" style="102" customWidth="1"/>
    <col min="24" max="24" width="6.42578125" style="102" customWidth="1"/>
    <col min="25" max="25" width="4.7109375" style="102" customWidth="1"/>
    <col min="26" max="26" width="7.5703125" style="102" customWidth="1"/>
    <col min="27" max="27" width="4.7109375" style="102" customWidth="1"/>
    <col min="28" max="28" width="6.42578125" style="102" customWidth="1"/>
    <col min="29" max="29" width="4.7109375" style="102" customWidth="1"/>
    <col min="30" max="30" width="6.42578125" style="102" customWidth="1"/>
    <col min="31" max="31" width="4.7109375" style="102" customWidth="1"/>
    <col min="32" max="32" width="6.42578125" style="102" customWidth="1"/>
    <col min="33" max="33" width="4.7109375" style="102" customWidth="1"/>
    <col min="34" max="34" width="7.7109375" style="102" customWidth="1"/>
    <col min="35" max="35" width="4.7109375" style="102" customWidth="1"/>
    <col min="36" max="36" width="6.42578125" style="102" customWidth="1"/>
    <col min="37" max="40" width="9.140625" style="77" customWidth="1"/>
    <col min="41" max="16384" width="9.140625" style="77"/>
  </cols>
  <sheetData>
    <row r="1" spans="2:40" x14ac:dyDescent="0.25">
      <c r="B1" s="78" t="s">
        <v>53</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134"/>
    </row>
    <row r="2" spans="2:40" x14ac:dyDescent="0.25">
      <c r="B2" s="78"/>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row>
    <row r="3" spans="2:40" ht="15.75" x14ac:dyDescent="0.25">
      <c r="B3" s="52" t="s">
        <v>288</v>
      </c>
      <c r="AK3" s="134"/>
    </row>
    <row r="4" spans="2:40" x14ac:dyDescent="0.25">
      <c r="B4" s="385"/>
      <c r="AK4" s="134"/>
    </row>
    <row r="5" spans="2:40" x14ac:dyDescent="0.25">
      <c r="K5" s="746" t="s">
        <v>126</v>
      </c>
      <c r="L5" s="747"/>
      <c r="M5" s="747"/>
      <c r="N5" s="747"/>
      <c r="O5" s="747"/>
      <c r="P5" s="747"/>
      <c r="Q5" s="747"/>
      <c r="R5" s="747"/>
      <c r="S5" s="747"/>
      <c r="T5" s="747"/>
      <c r="U5" s="747"/>
      <c r="V5" s="747"/>
      <c r="W5" s="746" t="s">
        <v>127</v>
      </c>
      <c r="X5" s="747"/>
      <c r="Y5" s="747"/>
      <c r="Z5" s="747"/>
      <c r="AA5" s="747"/>
      <c r="AB5" s="747"/>
      <c r="AC5" s="747"/>
      <c r="AD5" s="747"/>
      <c r="AE5" s="747"/>
      <c r="AF5" s="747"/>
      <c r="AG5" s="747"/>
      <c r="AH5" s="747"/>
      <c r="AI5" s="747"/>
      <c r="AJ5" s="747"/>
      <c r="AK5" s="747"/>
      <c r="AL5" s="747"/>
      <c r="AM5" s="747"/>
      <c r="AN5" s="748"/>
    </row>
    <row r="6" spans="2:40" ht="36.75" customHeight="1" x14ac:dyDescent="0.25">
      <c r="B6" s="751" t="s">
        <v>73</v>
      </c>
      <c r="C6" s="752" t="s">
        <v>117</v>
      </c>
      <c r="D6" s="753"/>
      <c r="E6" s="754" t="s">
        <v>49</v>
      </c>
      <c r="F6" s="754"/>
      <c r="G6" s="754" t="s">
        <v>34</v>
      </c>
      <c r="H6" s="754"/>
      <c r="I6" s="754" t="s">
        <v>106</v>
      </c>
      <c r="J6" s="755"/>
      <c r="K6" s="750" t="s">
        <v>107</v>
      </c>
      <c r="L6" s="745"/>
      <c r="M6" s="745" t="s">
        <v>109</v>
      </c>
      <c r="N6" s="745"/>
      <c r="O6" s="745" t="s">
        <v>110</v>
      </c>
      <c r="P6" s="745"/>
      <c r="Q6" s="745" t="s">
        <v>112</v>
      </c>
      <c r="R6" s="745"/>
      <c r="S6" s="745" t="s">
        <v>277</v>
      </c>
      <c r="T6" s="745"/>
      <c r="U6" s="745" t="s">
        <v>278</v>
      </c>
      <c r="V6" s="749"/>
      <c r="W6" s="750" t="s">
        <v>108</v>
      </c>
      <c r="X6" s="745"/>
      <c r="Y6" s="745" t="s">
        <v>294</v>
      </c>
      <c r="Z6" s="745"/>
      <c r="AA6" s="745" t="s">
        <v>295</v>
      </c>
      <c r="AB6" s="745"/>
      <c r="AC6" s="745" t="s">
        <v>111</v>
      </c>
      <c r="AD6" s="745"/>
      <c r="AE6" s="745" t="s">
        <v>284</v>
      </c>
      <c r="AF6" s="745"/>
      <c r="AG6" s="745" t="s">
        <v>285</v>
      </c>
      <c r="AH6" s="745"/>
      <c r="AI6" s="745" t="s">
        <v>286</v>
      </c>
      <c r="AJ6" s="745"/>
      <c r="AK6" s="745" t="s">
        <v>296</v>
      </c>
      <c r="AL6" s="745"/>
      <c r="AM6" s="745" t="s">
        <v>113</v>
      </c>
      <c r="AN6" s="749"/>
    </row>
    <row r="7" spans="2:40" x14ac:dyDescent="0.25">
      <c r="B7" s="689"/>
      <c r="C7" s="393" t="s">
        <v>104</v>
      </c>
      <c r="D7" s="410" t="s">
        <v>105</v>
      </c>
      <c r="E7" s="28" t="s">
        <v>104</v>
      </c>
      <c r="F7" s="28" t="s">
        <v>105</v>
      </c>
      <c r="G7" s="28" t="s">
        <v>104</v>
      </c>
      <c r="H7" s="28" t="s">
        <v>105</v>
      </c>
      <c r="I7" s="28" t="s">
        <v>104</v>
      </c>
      <c r="J7" s="28" t="s">
        <v>105</v>
      </c>
      <c r="K7" s="393" t="s">
        <v>104</v>
      </c>
      <c r="L7" s="105" t="s">
        <v>105</v>
      </c>
      <c r="M7" s="387" t="s">
        <v>104</v>
      </c>
      <c r="N7" s="105" t="s">
        <v>105</v>
      </c>
      <c r="O7" s="387" t="s">
        <v>104</v>
      </c>
      <c r="P7" s="105" t="s">
        <v>105</v>
      </c>
      <c r="Q7" s="387" t="s">
        <v>104</v>
      </c>
      <c r="R7" s="105" t="s">
        <v>105</v>
      </c>
      <c r="S7" s="387" t="s">
        <v>104</v>
      </c>
      <c r="T7" s="105" t="s">
        <v>105</v>
      </c>
      <c r="U7" s="387" t="s">
        <v>104</v>
      </c>
      <c r="V7" s="410" t="s">
        <v>105</v>
      </c>
      <c r="W7" s="393" t="s">
        <v>104</v>
      </c>
      <c r="X7" s="105" t="s">
        <v>105</v>
      </c>
      <c r="Y7" s="387" t="s">
        <v>104</v>
      </c>
      <c r="Z7" s="105" t="s">
        <v>105</v>
      </c>
      <c r="AA7" s="387" t="s">
        <v>104</v>
      </c>
      <c r="AB7" s="105" t="s">
        <v>105</v>
      </c>
      <c r="AC7" s="387" t="s">
        <v>104</v>
      </c>
      <c r="AD7" s="105" t="s">
        <v>105</v>
      </c>
      <c r="AE7" s="387" t="s">
        <v>104</v>
      </c>
      <c r="AF7" s="105" t="s">
        <v>105</v>
      </c>
      <c r="AG7" s="387" t="s">
        <v>104</v>
      </c>
      <c r="AH7" s="105" t="s">
        <v>105</v>
      </c>
      <c r="AI7" s="387" t="s">
        <v>104</v>
      </c>
      <c r="AJ7" s="105" t="s">
        <v>105</v>
      </c>
      <c r="AK7" s="387" t="s">
        <v>104</v>
      </c>
      <c r="AL7" s="105" t="s">
        <v>105</v>
      </c>
      <c r="AM7" s="387" t="s">
        <v>104</v>
      </c>
      <c r="AN7" s="410" t="s">
        <v>105</v>
      </c>
    </row>
    <row r="8" spans="2:40" x14ac:dyDescent="0.25">
      <c r="B8" s="407" t="s">
        <v>8</v>
      </c>
      <c r="C8" s="345"/>
      <c r="D8" s="411" t="s">
        <v>118</v>
      </c>
      <c r="E8" s="152"/>
      <c r="F8" s="49"/>
      <c r="G8" s="192" t="s">
        <v>116</v>
      </c>
      <c r="H8" s="49"/>
      <c r="I8" s="192"/>
      <c r="J8" s="49"/>
      <c r="K8" s="222"/>
      <c r="L8" s="381" t="s">
        <v>118</v>
      </c>
      <c r="M8" s="192"/>
      <c r="N8" s="381" t="s">
        <v>118</v>
      </c>
      <c r="O8" s="192"/>
      <c r="P8" s="381"/>
      <c r="Q8" s="405" t="s">
        <v>118</v>
      </c>
      <c r="R8" s="382" t="s">
        <v>298</v>
      </c>
      <c r="S8" s="192"/>
      <c r="T8" s="383" t="s">
        <v>114</v>
      </c>
      <c r="U8" s="192"/>
      <c r="V8" s="106" t="s">
        <v>118</v>
      </c>
      <c r="W8" s="222"/>
      <c r="X8" s="381"/>
      <c r="Y8" s="192"/>
      <c r="Z8" s="381"/>
      <c r="AA8" s="192"/>
      <c r="AB8" s="381"/>
      <c r="AC8" s="192"/>
      <c r="AD8" s="381"/>
      <c r="AE8" s="192"/>
      <c r="AF8" s="381"/>
      <c r="AG8" s="192"/>
      <c r="AH8" s="381" t="s">
        <v>114</v>
      </c>
      <c r="AI8" s="192"/>
      <c r="AJ8" s="381"/>
      <c r="AK8" s="192" t="s">
        <v>114</v>
      </c>
      <c r="AL8" s="381"/>
      <c r="AM8" s="406"/>
      <c r="AN8" s="99"/>
    </row>
    <row r="9" spans="2:40" x14ac:dyDescent="0.25">
      <c r="B9" s="186" t="s">
        <v>9</v>
      </c>
      <c r="C9" s="345"/>
      <c r="D9" s="411" t="s">
        <v>118</v>
      </c>
      <c r="E9" s="152"/>
      <c r="F9" s="49"/>
      <c r="G9" s="192"/>
      <c r="H9" s="49"/>
      <c r="I9" s="192"/>
      <c r="J9" s="49"/>
      <c r="K9" s="222"/>
      <c r="L9" s="381"/>
      <c r="M9" s="91"/>
      <c r="N9" s="381"/>
      <c r="O9" s="192"/>
      <c r="P9" s="381"/>
      <c r="Q9" s="192"/>
      <c r="R9" s="381"/>
      <c r="S9" s="192"/>
      <c r="T9" s="381"/>
      <c r="U9" s="192"/>
      <c r="V9" s="43"/>
      <c r="W9" s="222"/>
      <c r="X9" s="381"/>
      <c r="Y9" s="192"/>
      <c r="Z9" s="381"/>
      <c r="AA9" s="192"/>
      <c r="AB9" s="381"/>
      <c r="AC9" s="192"/>
      <c r="AD9" s="381"/>
      <c r="AE9" s="192" t="s">
        <v>115</v>
      </c>
      <c r="AF9" s="381"/>
      <c r="AG9" s="192" t="s">
        <v>115</v>
      </c>
      <c r="AH9" s="381"/>
      <c r="AI9" s="192" t="s">
        <v>115</v>
      </c>
      <c r="AJ9" s="381"/>
      <c r="AK9" s="404" t="s">
        <v>118</v>
      </c>
      <c r="AL9" s="381" t="s">
        <v>298</v>
      </c>
      <c r="AM9" s="152" t="s">
        <v>114</v>
      </c>
      <c r="AN9" s="99"/>
    </row>
    <row r="10" spans="2:40" x14ac:dyDescent="0.25">
      <c r="B10" s="186" t="s">
        <v>10</v>
      </c>
      <c r="C10" s="222"/>
      <c r="D10" s="411"/>
      <c r="E10" s="152"/>
      <c r="F10" s="49"/>
      <c r="G10" s="406"/>
      <c r="H10" s="49"/>
      <c r="I10" s="192"/>
      <c r="J10" s="49"/>
      <c r="K10" s="222"/>
      <c r="L10" s="381"/>
      <c r="M10" s="192" t="s">
        <v>119</v>
      </c>
      <c r="N10" s="382" t="s">
        <v>298</v>
      </c>
      <c r="O10" s="192"/>
      <c r="P10" s="381"/>
      <c r="Q10" s="192"/>
      <c r="R10" s="381"/>
      <c r="S10" s="405" t="s">
        <v>114</v>
      </c>
      <c r="T10" s="381"/>
      <c r="U10" s="192"/>
      <c r="V10" s="43"/>
      <c r="W10" s="222"/>
      <c r="X10" s="381"/>
      <c r="Y10" s="192"/>
      <c r="Z10" s="381"/>
      <c r="AA10" s="192"/>
      <c r="AB10" s="381"/>
      <c r="AC10" s="192"/>
      <c r="AD10" s="381"/>
      <c r="AE10" s="192"/>
      <c r="AF10" s="381"/>
      <c r="AG10" s="192"/>
      <c r="AH10" s="381"/>
      <c r="AI10" s="192"/>
      <c r="AJ10" s="381"/>
      <c r="AK10" s="192"/>
      <c r="AL10" s="381" t="s">
        <v>115</v>
      </c>
      <c r="AM10" s="152"/>
      <c r="AN10" s="100"/>
    </row>
    <row r="11" spans="2:40" x14ac:dyDescent="0.25">
      <c r="B11" s="186" t="s">
        <v>11</v>
      </c>
      <c r="C11" s="345"/>
      <c r="D11" s="411"/>
      <c r="E11" s="152"/>
      <c r="F11" s="49"/>
      <c r="G11" s="192"/>
      <c r="H11" s="49"/>
      <c r="I11" s="192"/>
      <c r="J11" s="49"/>
      <c r="K11" s="222"/>
      <c r="L11" s="381" t="s">
        <v>118</v>
      </c>
      <c r="M11" s="192"/>
      <c r="N11" s="381"/>
      <c r="O11" s="192"/>
      <c r="P11" s="381"/>
      <c r="Q11" s="192"/>
      <c r="R11" s="381"/>
      <c r="S11" s="192"/>
      <c r="T11" s="383" t="s">
        <v>114</v>
      </c>
      <c r="U11" s="192"/>
      <c r="V11" s="43"/>
      <c r="W11" s="222"/>
      <c r="X11" s="381"/>
      <c r="Y11" s="192"/>
      <c r="Z11" s="381"/>
      <c r="AA11" s="192"/>
      <c r="AB11" s="381"/>
      <c r="AC11" s="192"/>
      <c r="AD11" s="381"/>
      <c r="AE11" s="192"/>
      <c r="AF11" s="381"/>
      <c r="AG11" s="192"/>
      <c r="AH11" s="381"/>
      <c r="AI11" s="192"/>
      <c r="AJ11" s="381"/>
      <c r="AK11" s="192" t="s">
        <v>114</v>
      </c>
      <c r="AL11" s="381"/>
      <c r="AM11" s="152"/>
      <c r="AN11" s="100"/>
    </row>
    <row r="12" spans="2:40" x14ac:dyDescent="0.25">
      <c r="B12" s="186" t="s">
        <v>12</v>
      </c>
      <c r="C12" s="345"/>
      <c r="D12" s="411"/>
      <c r="E12" s="152"/>
      <c r="F12" s="49"/>
      <c r="G12" s="192"/>
      <c r="H12" s="49"/>
      <c r="I12" s="192" t="s">
        <v>116</v>
      </c>
      <c r="J12" s="49"/>
      <c r="K12" s="222"/>
      <c r="L12" s="381"/>
      <c r="M12" s="192"/>
      <c r="N12" s="381"/>
      <c r="O12" s="192"/>
      <c r="P12" s="381" t="s">
        <v>118</v>
      </c>
      <c r="Q12" s="192"/>
      <c r="R12" s="381" t="s">
        <v>118</v>
      </c>
      <c r="S12" s="192"/>
      <c r="T12" s="381" t="s">
        <v>115</v>
      </c>
      <c r="U12" s="192"/>
      <c r="V12" s="43" t="s">
        <v>119</v>
      </c>
      <c r="W12" s="222"/>
      <c r="X12" s="381"/>
      <c r="Y12" s="192"/>
      <c r="Z12" s="381"/>
      <c r="AA12" s="192"/>
      <c r="AB12" s="381"/>
      <c r="AC12" s="192"/>
      <c r="AD12" s="381"/>
      <c r="AE12" s="192"/>
      <c r="AF12" s="381"/>
      <c r="AG12" s="192" t="s">
        <v>118</v>
      </c>
      <c r="AH12" s="382" t="s">
        <v>298</v>
      </c>
      <c r="AI12" s="192"/>
      <c r="AJ12" s="381"/>
      <c r="AK12" s="152" t="s">
        <v>120</v>
      </c>
      <c r="AL12" s="384" t="s">
        <v>120</v>
      </c>
      <c r="AM12" s="152" t="s">
        <v>120</v>
      </c>
      <c r="AN12" s="100" t="s">
        <v>120</v>
      </c>
    </row>
    <row r="13" spans="2:40" x14ac:dyDescent="0.25">
      <c r="B13" s="186" t="s">
        <v>13</v>
      </c>
      <c r="C13" s="345"/>
      <c r="D13" s="411" t="s">
        <v>115</v>
      </c>
      <c r="E13" s="152"/>
      <c r="F13" s="49"/>
      <c r="G13" s="192" t="s">
        <v>116</v>
      </c>
      <c r="H13" s="49"/>
      <c r="I13" s="192"/>
      <c r="J13" s="49" t="s">
        <v>116</v>
      </c>
      <c r="K13" s="222"/>
      <c r="L13" s="41" t="s">
        <v>119</v>
      </c>
      <c r="M13" s="192"/>
      <c r="N13" s="381" t="s">
        <v>118</v>
      </c>
      <c r="O13" s="192"/>
      <c r="P13" s="381" t="s">
        <v>115</v>
      </c>
      <c r="Q13" s="192"/>
      <c r="R13" s="381" t="s">
        <v>115</v>
      </c>
      <c r="S13" s="192"/>
      <c r="T13" s="381" t="s">
        <v>115</v>
      </c>
      <c r="U13" s="192"/>
      <c r="V13" s="43" t="s">
        <v>119</v>
      </c>
      <c r="W13" s="345" t="s">
        <v>120</v>
      </c>
      <c r="X13" s="384" t="s">
        <v>120</v>
      </c>
      <c r="Y13" s="192"/>
      <c r="Z13" s="381" t="s">
        <v>114</v>
      </c>
      <c r="AA13" s="192" t="s">
        <v>114</v>
      </c>
      <c r="AB13" s="381"/>
      <c r="AC13" s="152" t="s">
        <v>120</v>
      </c>
      <c r="AD13" s="384" t="s">
        <v>120</v>
      </c>
      <c r="AE13" s="192"/>
      <c r="AF13" s="381"/>
      <c r="AG13" s="192"/>
      <c r="AH13" s="381"/>
      <c r="AI13" s="192"/>
      <c r="AJ13" s="381"/>
      <c r="AK13" s="192"/>
      <c r="AL13" s="381" t="s">
        <v>119</v>
      </c>
      <c r="AM13" s="152" t="s">
        <v>120</v>
      </c>
      <c r="AN13" s="100" t="s">
        <v>120</v>
      </c>
    </row>
    <row r="14" spans="2:40" x14ac:dyDescent="0.25">
      <c r="B14" s="186" t="s">
        <v>68</v>
      </c>
      <c r="C14" s="345"/>
      <c r="D14" s="411"/>
      <c r="E14" s="152"/>
      <c r="F14" s="49"/>
      <c r="G14" s="192" t="s">
        <v>116</v>
      </c>
      <c r="H14" s="49"/>
      <c r="I14" s="192"/>
      <c r="J14" s="49" t="s">
        <v>116</v>
      </c>
      <c r="K14" s="222"/>
      <c r="L14" s="381" t="s">
        <v>118</v>
      </c>
      <c r="M14" s="192"/>
      <c r="N14" s="381" t="s">
        <v>114</v>
      </c>
      <c r="O14" s="192"/>
      <c r="P14" s="381"/>
      <c r="Q14" s="192"/>
      <c r="R14" s="381" t="s">
        <v>119</v>
      </c>
      <c r="S14" s="192"/>
      <c r="T14" s="381"/>
      <c r="U14" s="192"/>
      <c r="V14" s="106" t="s">
        <v>118</v>
      </c>
      <c r="W14" s="222"/>
      <c r="X14" s="381"/>
      <c r="Y14" s="192"/>
      <c r="Z14" s="381"/>
      <c r="AA14" s="182" t="s">
        <v>115</v>
      </c>
      <c r="AB14" s="381"/>
      <c r="AC14" s="192"/>
      <c r="AD14" s="381"/>
      <c r="AE14" s="192" t="s">
        <v>115</v>
      </c>
      <c r="AF14" s="381"/>
      <c r="AG14" s="192"/>
      <c r="AH14" s="381"/>
      <c r="AI14" s="192" t="s">
        <v>115</v>
      </c>
      <c r="AJ14" s="381"/>
      <c r="AK14" s="182" t="s">
        <v>118</v>
      </c>
      <c r="AL14" s="381" t="s">
        <v>298</v>
      </c>
      <c r="AM14" s="152"/>
      <c r="AN14" s="100"/>
    </row>
    <row r="15" spans="2:40" x14ac:dyDescent="0.25">
      <c r="B15" s="186" t="s">
        <v>14</v>
      </c>
      <c r="C15" s="345" t="s">
        <v>114</v>
      </c>
      <c r="D15" s="411"/>
      <c r="E15" s="152"/>
      <c r="F15" s="49"/>
      <c r="G15" s="192"/>
      <c r="H15" s="49"/>
      <c r="I15" s="192" t="s">
        <v>116</v>
      </c>
      <c r="J15" s="49"/>
      <c r="K15" s="222"/>
      <c r="L15" s="381" t="s">
        <v>114</v>
      </c>
      <c r="M15" s="192"/>
      <c r="N15" s="381" t="s">
        <v>119</v>
      </c>
      <c r="O15" s="192"/>
      <c r="P15" s="381"/>
      <c r="Q15" s="192"/>
      <c r="R15" s="381"/>
      <c r="S15" s="192"/>
      <c r="T15" s="383" t="s">
        <v>114</v>
      </c>
      <c r="U15" s="192"/>
      <c r="V15" s="43"/>
      <c r="W15" s="222"/>
      <c r="X15" s="381"/>
      <c r="Y15" s="192"/>
      <c r="Z15" s="381"/>
      <c r="AA15" s="192"/>
      <c r="AB15" s="381"/>
      <c r="AC15" s="152"/>
      <c r="AD15" s="384"/>
      <c r="AE15" s="192" t="s">
        <v>115</v>
      </c>
      <c r="AF15" s="381"/>
      <c r="AG15" s="192"/>
      <c r="AH15" s="381" t="s">
        <v>115</v>
      </c>
      <c r="AI15" s="192"/>
      <c r="AJ15" s="381"/>
      <c r="AK15" s="192"/>
      <c r="AL15" s="381" t="s">
        <v>119</v>
      </c>
      <c r="AM15" s="152"/>
      <c r="AN15" s="100"/>
    </row>
    <row r="16" spans="2:40" x14ac:dyDescent="0.25">
      <c r="B16" s="186" t="s">
        <v>69</v>
      </c>
      <c r="C16" s="345" t="s">
        <v>115</v>
      </c>
      <c r="D16" s="411"/>
      <c r="E16" s="152"/>
      <c r="F16" s="49"/>
      <c r="G16" s="192"/>
      <c r="H16" s="49" t="s">
        <v>116</v>
      </c>
      <c r="I16" s="192"/>
      <c r="J16" s="49"/>
      <c r="K16" s="222"/>
      <c r="L16" s="41" t="s">
        <v>115</v>
      </c>
      <c r="M16" s="192"/>
      <c r="N16" s="381" t="s">
        <v>118</v>
      </c>
      <c r="O16" s="192"/>
      <c r="P16" s="381"/>
      <c r="Q16" s="192"/>
      <c r="R16" s="381"/>
      <c r="S16" s="192"/>
      <c r="T16" s="383" t="s">
        <v>114</v>
      </c>
      <c r="U16" s="192"/>
      <c r="V16" s="106" t="s">
        <v>118</v>
      </c>
      <c r="W16" s="222"/>
      <c r="X16" s="381"/>
      <c r="Y16" s="192" t="s">
        <v>118</v>
      </c>
      <c r="Z16" s="382" t="s">
        <v>298</v>
      </c>
      <c r="AA16" s="192" t="s">
        <v>114</v>
      </c>
      <c r="AB16" s="381"/>
      <c r="AC16" s="192"/>
      <c r="AD16" s="381"/>
      <c r="AE16" s="192"/>
      <c r="AF16" s="381"/>
      <c r="AG16" s="192"/>
      <c r="AH16" s="381"/>
      <c r="AI16" s="192"/>
      <c r="AJ16" s="381"/>
      <c r="AK16" s="192"/>
      <c r="AL16" s="381" t="s">
        <v>114</v>
      </c>
      <c r="AM16" s="152"/>
      <c r="AN16" s="100"/>
    </row>
    <row r="17" spans="2:40" x14ac:dyDescent="0.25">
      <c r="B17" s="186" t="s">
        <v>70</v>
      </c>
      <c r="C17" s="345"/>
      <c r="D17" s="411"/>
      <c r="E17" s="152"/>
      <c r="F17" s="49"/>
      <c r="G17" s="192"/>
      <c r="H17" s="49"/>
      <c r="I17" s="192"/>
      <c r="J17" s="49"/>
      <c r="K17" s="222"/>
      <c r="L17" s="381" t="s">
        <v>118</v>
      </c>
      <c r="M17" s="192"/>
      <c r="N17" s="381" t="s">
        <v>118</v>
      </c>
      <c r="O17" s="192"/>
      <c r="P17" s="381"/>
      <c r="Q17" s="192"/>
      <c r="R17" s="381" t="s">
        <v>114</v>
      </c>
      <c r="S17" s="192"/>
      <c r="T17" s="383" t="s">
        <v>114</v>
      </c>
      <c r="U17" s="192"/>
      <c r="V17" s="106" t="s">
        <v>118</v>
      </c>
      <c r="W17" s="222"/>
      <c r="X17" s="381"/>
      <c r="Y17" s="192"/>
      <c r="Z17" s="381"/>
      <c r="AA17" s="192"/>
      <c r="AB17" s="381"/>
      <c r="AC17" s="192"/>
      <c r="AD17" s="381"/>
      <c r="AE17" s="192"/>
      <c r="AF17" s="381"/>
      <c r="AG17" s="192"/>
      <c r="AH17" s="381"/>
      <c r="AI17" s="192"/>
      <c r="AJ17" s="381"/>
      <c r="AK17" s="192"/>
      <c r="AL17" s="381"/>
      <c r="AM17" s="152"/>
      <c r="AN17" s="100"/>
    </row>
    <row r="18" spans="2:40" x14ac:dyDescent="0.25">
      <c r="B18" s="186" t="s">
        <v>71</v>
      </c>
      <c r="C18" s="345"/>
      <c r="D18" s="411"/>
      <c r="E18" s="152"/>
      <c r="F18" s="49"/>
      <c r="G18" s="192" t="s">
        <v>116</v>
      </c>
      <c r="H18" s="49"/>
      <c r="I18" s="192"/>
      <c r="J18" s="49"/>
      <c r="K18" s="222"/>
      <c r="L18" s="41" t="s">
        <v>119</v>
      </c>
      <c r="M18" s="192"/>
      <c r="N18" s="381" t="s">
        <v>119</v>
      </c>
      <c r="O18" s="192"/>
      <c r="P18" s="381" t="s">
        <v>119</v>
      </c>
      <c r="Q18" s="192"/>
      <c r="R18" s="381" t="s">
        <v>115</v>
      </c>
      <c r="S18" s="192"/>
      <c r="T18" s="381" t="s">
        <v>115</v>
      </c>
      <c r="U18" s="192"/>
      <c r="V18" s="43" t="s">
        <v>115</v>
      </c>
      <c r="W18" s="345" t="s">
        <v>120</v>
      </c>
      <c r="X18" s="384" t="s">
        <v>120</v>
      </c>
      <c r="Y18" s="192"/>
      <c r="Z18" s="381"/>
      <c r="AA18" s="192"/>
      <c r="AB18" s="381"/>
      <c r="AC18" s="152" t="s">
        <v>120</v>
      </c>
      <c r="AD18" s="384" t="s">
        <v>120</v>
      </c>
      <c r="AE18" s="192"/>
      <c r="AF18" s="381"/>
      <c r="AG18" s="192"/>
      <c r="AH18" s="381"/>
      <c r="AI18" s="192"/>
      <c r="AJ18" s="381"/>
      <c r="AK18" s="192"/>
      <c r="AL18" s="381"/>
      <c r="AM18" s="152"/>
      <c r="AN18" s="100"/>
    </row>
    <row r="19" spans="2:40" x14ac:dyDescent="0.25">
      <c r="B19" s="186" t="s">
        <v>72</v>
      </c>
      <c r="C19" s="345"/>
      <c r="D19" s="411"/>
      <c r="E19" s="152"/>
      <c r="F19" s="49"/>
      <c r="G19" s="192"/>
      <c r="H19" s="49"/>
      <c r="I19" s="192"/>
      <c r="J19" s="49" t="s">
        <v>116</v>
      </c>
      <c r="K19" s="222"/>
      <c r="L19" s="41" t="s">
        <v>119</v>
      </c>
      <c r="M19" s="192"/>
      <c r="N19" s="381" t="s">
        <v>119</v>
      </c>
      <c r="O19" s="192"/>
      <c r="P19" s="381"/>
      <c r="Q19" s="192"/>
      <c r="R19" s="381" t="s">
        <v>115</v>
      </c>
      <c r="S19" s="192"/>
      <c r="T19" s="381"/>
      <c r="U19" s="182" t="s">
        <v>115</v>
      </c>
      <c r="V19" s="43"/>
      <c r="W19" s="222"/>
      <c r="X19" s="381"/>
      <c r="Y19" s="192"/>
      <c r="Z19" s="381"/>
      <c r="AA19" s="192"/>
      <c r="AB19" s="381"/>
      <c r="AC19" s="192"/>
      <c r="AD19" s="381"/>
      <c r="AE19" s="192"/>
      <c r="AF19" s="381"/>
      <c r="AG19" s="192" t="s">
        <v>119</v>
      </c>
      <c r="AH19" s="382" t="s">
        <v>298</v>
      </c>
      <c r="AI19" s="192"/>
      <c r="AJ19" s="381"/>
      <c r="AK19" s="192"/>
      <c r="AL19" s="381"/>
      <c r="AM19" s="152"/>
      <c r="AN19" s="100"/>
    </row>
    <row r="20" spans="2:40" x14ac:dyDescent="0.25">
      <c r="B20" s="186" t="s">
        <v>15</v>
      </c>
      <c r="C20" s="345"/>
      <c r="D20" s="411"/>
      <c r="E20" s="152"/>
      <c r="F20" s="49"/>
      <c r="G20" s="192"/>
      <c r="H20" s="49"/>
      <c r="I20" s="192"/>
      <c r="J20" s="49"/>
      <c r="K20" s="222"/>
      <c r="L20" s="41"/>
      <c r="M20" s="192"/>
      <c r="N20" s="381" t="s">
        <v>118</v>
      </c>
      <c r="O20" s="192"/>
      <c r="P20" s="381"/>
      <c r="Q20" s="192"/>
      <c r="R20" s="381"/>
      <c r="S20" s="192"/>
      <c r="T20" s="381"/>
      <c r="U20" s="405" t="s">
        <v>114</v>
      </c>
      <c r="V20" s="43"/>
      <c r="W20" s="222"/>
      <c r="X20" s="381"/>
      <c r="Y20" s="192"/>
      <c r="Z20" s="381"/>
      <c r="AA20" s="192"/>
      <c r="AB20" s="381"/>
      <c r="AC20" s="192" t="s">
        <v>115</v>
      </c>
      <c r="AD20" s="381"/>
      <c r="AE20" s="192"/>
      <c r="AF20" s="381"/>
      <c r="AG20" s="192"/>
      <c r="AH20" s="381"/>
      <c r="AI20" s="192"/>
      <c r="AJ20" s="381"/>
      <c r="AK20" s="192"/>
      <c r="AL20" s="381"/>
      <c r="AM20" s="152"/>
      <c r="AN20" s="100"/>
    </row>
    <row r="21" spans="2:40" x14ac:dyDescent="0.25">
      <c r="B21" s="408" t="s">
        <v>100</v>
      </c>
      <c r="C21" s="328" t="s">
        <v>120</v>
      </c>
      <c r="D21" s="412" t="s">
        <v>120</v>
      </c>
      <c r="E21" s="327" t="s">
        <v>120</v>
      </c>
      <c r="F21" s="183" t="s">
        <v>120</v>
      </c>
      <c r="G21" s="324" t="s">
        <v>120</v>
      </c>
      <c r="H21" s="183" t="s">
        <v>120</v>
      </c>
      <c r="I21" s="324" t="s">
        <v>120</v>
      </c>
      <c r="J21" s="183" t="s">
        <v>120</v>
      </c>
      <c r="K21" s="349" t="s">
        <v>120</v>
      </c>
      <c r="L21" s="42" t="s">
        <v>120</v>
      </c>
      <c r="M21" s="324" t="s">
        <v>120</v>
      </c>
      <c r="N21" s="42" t="s">
        <v>120</v>
      </c>
      <c r="O21" s="324" t="s">
        <v>120</v>
      </c>
      <c r="P21" s="42" t="s">
        <v>120</v>
      </c>
      <c r="Q21" s="324" t="s">
        <v>120</v>
      </c>
      <c r="R21" s="42" t="s">
        <v>120</v>
      </c>
      <c r="S21" s="324" t="s">
        <v>120</v>
      </c>
      <c r="T21" s="42" t="s">
        <v>120</v>
      </c>
      <c r="U21" s="324" t="s">
        <v>120</v>
      </c>
      <c r="V21" s="44" t="s">
        <v>120</v>
      </c>
      <c r="W21" s="349" t="s">
        <v>120</v>
      </c>
      <c r="X21" s="42" t="s">
        <v>120</v>
      </c>
      <c r="Y21" s="324" t="s">
        <v>120</v>
      </c>
      <c r="Z21" s="42" t="s">
        <v>120</v>
      </c>
      <c r="AA21" s="324" t="s">
        <v>120</v>
      </c>
      <c r="AB21" s="42" t="s">
        <v>120</v>
      </c>
      <c r="AC21" s="324" t="s">
        <v>120</v>
      </c>
      <c r="AD21" s="42" t="s">
        <v>120</v>
      </c>
      <c r="AE21" s="324" t="s">
        <v>120</v>
      </c>
      <c r="AF21" s="42" t="s">
        <v>120</v>
      </c>
      <c r="AG21" s="324" t="s">
        <v>120</v>
      </c>
      <c r="AH21" s="42" t="s">
        <v>120</v>
      </c>
      <c r="AI21" s="324" t="s">
        <v>120</v>
      </c>
      <c r="AJ21" s="42" t="s">
        <v>120</v>
      </c>
      <c r="AK21" s="324" t="s">
        <v>120</v>
      </c>
      <c r="AL21" s="42" t="s">
        <v>120</v>
      </c>
      <c r="AM21" s="327" t="s">
        <v>120</v>
      </c>
      <c r="AN21" s="107" t="s">
        <v>120</v>
      </c>
    </row>
    <row r="22" spans="2:40" x14ac:dyDescent="0.25">
      <c r="B22" s="28"/>
      <c r="C22" s="94"/>
      <c r="D22" s="94"/>
      <c r="E22" s="94"/>
      <c r="F22" s="388"/>
      <c r="G22" s="101"/>
      <c r="H22" s="388"/>
      <c r="I22" s="101"/>
      <c r="J22" s="388"/>
      <c r="K22" s="101"/>
      <c r="L22" s="391"/>
      <c r="M22" s="101"/>
      <c r="N22" s="391"/>
      <c r="O22" s="101"/>
      <c r="P22" s="391"/>
      <c r="Q22" s="101"/>
      <c r="R22" s="391"/>
      <c r="S22" s="101"/>
      <c r="T22" s="391"/>
      <c r="U22" s="392"/>
      <c r="V22" s="391"/>
      <c r="W22" s="101"/>
      <c r="X22" s="391"/>
      <c r="Y22" s="101"/>
      <c r="Z22" s="391"/>
      <c r="AA22" s="101"/>
      <c r="AB22" s="391"/>
      <c r="AC22" s="101"/>
      <c r="AD22" s="391"/>
      <c r="AE22" s="101"/>
      <c r="AF22" s="391"/>
      <c r="AG22" s="101"/>
      <c r="AH22" s="391"/>
      <c r="AI22" s="101"/>
      <c r="AJ22" s="391"/>
      <c r="AK22" s="101"/>
      <c r="AL22" s="391"/>
      <c r="AM22" s="94"/>
      <c r="AN22" s="115"/>
    </row>
    <row r="23" spans="2:40" x14ac:dyDescent="0.25">
      <c r="B23" s="110" t="s">
        <v>470</v>
      </c>
      <c r="AM23" s="79"/>
      <c r="AN23" s="79"/>
    </row>
    <row r="24" spans="2:40" x14ac:dyDescent="0.25">
      <c r="B24" s="386" t="s">
        <v>121</v>
      </c>
      <c r="C24" s="399"/>
      <c r="D24" s="399"/>
      <c r="E24" s="399"/>
      <c r="F24" s="399"/>
      <c r="G24" s="400"/>
      <c r="H24" s="400"/>
      <c r="I24" s="400"/>
      <c r="J24" s="400"/>
      <c r="K24" s="400"/>
      <c r="L24" s="400"/>
      <c r="M24" s="400"/>
      <c r="N24" s="400"/>
      <c r="O24" s="400"/>
      <c r="P24" s="400"/>
      <c r="Q24" s="400"/>
      <c r="R24" s="400"/>
      <c r="S24" s="400"/>
      <c r="T24" s="400"/>
      <c r="U24" s="400"/>
      <c r="V24" s="401"/>
      <c r="AM24" s="79"/>
      <c r="AN24" s="79"/>
    </row>
    <row r="25" spans="2:40" x14ac:dyDescent="0.25">
      <c r="B25" s="394" t="s">
        <v>114</v>
      </c>
      <c r="C25" s="360" t="s">
        <v>122</v>
      </c>
      <c r="D25" s="94"/>
      <c r="E25" s="94"/>
      <c r="F25" s="94"/>
      <c r="V25" s="395"/>
    </row>
    <row r="26" spans="2:40" x14ac:dyDescent="0.25">
      <c r="B26" s="394" t="s">
        <v>118</v>
      </c>
      <c r="C26" s="360" t="s">
        <v>123</v>
      </c>
      <c r="D26" s="94"/>
      <c r="E26" s="94"/>
      <c r="F26" s="94"/>
      <c r="V26" s="395"/>
    </row>
    <row r="27" spans="2:40" x14ac:dyDescent="0.25">
      <c r="B27" s="394" t="s">
        <v>115</v>
      </c>
      <c r="C27" s="360" t="s">
        <v>124</v>
      </c>
      <c r="D27" s="94"/>
      <c r="E27" s="94"/>
      <c r="F27" s="94"/>
      <c r="V27" s="395"/>
    </row>
    <row r="28" spans="2:40" x14ac:dyDescent="0.25">
      <c r="B28" s="394" t="s">
        <v>119</v>
      </c>
      <c r="C28" s="360" t="s">
        <v>125</v>
      </c>
      <c r="D28" s="94"/>
      <c r="E28" s="94"/>
      <c r="F28" s="94"/>
      <c r="V28" s="395"/>
    </row>
    <row r="29" spans="2:40" x14ac:dyDescent="0.25">
      <c r="B29" s="389" t="s">
        <v>120</v>
      </c>
      <c r="C29" s="360" t="s">
        <v>471</v>
      </c>
      <c r="D29" s="94"/>
      <c r="E29" s="94"/>
      <c r="F29" s="94"/>
      <c r="V29" s="395"/>
    </row>
    <row r="30" spans="2:40" x14ac:dyDescent="0.25">
      <c r="B30" s="389" t="s">
        <v>116</v>
      </c>
      <c r="C30" s="360" t="s">
        <v>21</v>
      </c>
      <c r="D30" s="94"/>
      <c r="E30" s="94"/>
      <c r="F30" s="94"/>
      <c r="V30" s="395"/>
    </row>
    <row r="31" spans="2:40" x14ac:dyDescent="0.25">
      <c r="B31" s="402"/>
      <c r="C31" s="396" t="s">
        <v>299</v>
      </c>
      <c r="D31" s="390"/>
      <c r="E31" s="390"/>
      <c r="F31" s="390"/>
      <c r="G31" s="397"/>
      <c r="H31" s="397"/>
      <c r="I31" s="397"/>
      <c r="J31" s="397"/>
      <c r="K31" s="397"/>
      <c r="L31" s="397"/>
      <c r="M31" s="397"/>
      <c r="N31" s="397"/>
      <c r="O31" s="397"/>
      <c r="P31" s="397"/>
      <c r="Q31" s="397"/>
      <c r="R31" s="397"/>
      <c r="S31" s="397"/>
      <c r="T31" s="397"/>
      <c r="U31" s="397"/>
      <c r="V31" s="398"/>
    </row>
    <row r="32" spans="2:40" x14ac:dyDescent="0.25">
      <c r="B32" s="79"/>
      <c r="C32" s="94"/>
      <c r="D32" s="134"/>
      <c r="E32" s="94"/>
      <c r="F32" s="94"/>
    </row>
    <row r="33" spans="2:6" x14ac:dyDescent="0.25">
      <c r="B33" s="79"/>
      <c r="C33" s="94"/>
      <c r="D33" s="94"/>
      <c r="E33" s="94"/>
      <c r="F33" s="94"/>
    </row>
    <row r="34" spans="2:6" x14ac:dyDescent="0.25">
      <c r="B34" s="79"/>
      <c r="C34" s="94"/>
      <c r="D34" s="94"/>
      <c r="E34" s="94"/>
      <c r="F34" s="94"/>
    </row>
    <row r="35" spans="2:6" x14ac:dyDescent="0.25">
      <c r="B35" s="79"/>
      <c r="C35" s="94"/>
      <c r="D35" s="94"/>
      <c r="E35" s="94"/>
      <c r="F35" s="94"/>
    </row>
  </sheetData>
  <mergeCells count="22">
    <mergeCell ref="B6:B7"/>
    <mergeCell ref="C6:D6"/>
    <mergeCell ref="E6:F6"/>
    <mergeCell ref="G6:H6"/>
    <mergeCell ref="I6:J6"/>
    <mergeCell ref="K6:L6"/>
    <mergeCell ref="M6:N6"/>
    <mergeCell ref="O6:P6"/>
    <mergeCell ref="Q6:R6"/>
    <mergeCell ref="K5:V5"/>
    <mergeCell ref="U6:V6"/>
    <mergeCell ref="S6:T6"/>
    <mergeCell ref="AE6:AF6"/>
    <mergeCell ref="AG6:AH6"/>
    <mergeCell ref="W5:AN5"/>
    <mergeCell ref="AA6:AB6"/>
    <mergeCell ref="AM6:AN6"/>
    <mergeCell ref="W6:X6"/>
    <mergeCell ref="Y6:Z6"/>
    <mergeCell ref="AC6:AD6"/>
    <mergeCell ref="AI6:AJ6"/>
    <mergeCell ref="AK6:AL6"/>
  </mergeCells>
  <conditionalFormatting sqref="B25:B26">
    <cfRule type="containsText" dxfId="65" priority="71" operator="containsText" text=" +ve">
      <formula>NOT(ISERROR(SEARCH(" +ve",B25)))</formula>
    </cfRule>
  </conditionalFormatting>
  <conditionalFormatting sqref="B27:B28">
    <cfRule type="containsText" dxfId="64" priority="70" operator="containsText" text=" -ve">
      <formula>NOT(ISERROR(SEARCH(" -ve",B27)))</formula>
    </cfRule>
  </conditionalFormatting>
  <conditionalFormatting sqref="C8:Z8 C9:L9 N9:Z9 C10:F10 H10:Z10 C11:Z22">
    <cfRule type="containsText" dxfId="63" priority="72" operator="containsText" text=" -ve*">
      <formula>NOT(ISERROR(SEARCH(" -ve*",C8)))</formula>
    </cfRule>
    <cfRule type="cellIs" dxfId="62" priority="73" operator="equal">
      <formula>" -ve"</formula>
    </cfRule>
    <cfRule type="containsText" dxfId="61" priority="74" operator="containsText" text=" +ve">
      <formula>NOT(ISERROR(SEARCH(" +ve",C8)))</formula>
    </cfRule>
  </conditionalFormatting>
  <conditionalFormatting sqref="AA14">
    <cfRule type="containsText" dxfId="60" priority="28" operator="containsText" text=" -ve*">
      <formula>NOT(ISERROR(SEARCH(" -ve*",AA14)))</formula>
    </cfRule>
    <cfRule type="cellIs" dxfId="59" priority="29" operator="equal">
      <formula>" -ve"</formula>
    </cfRule>
    <cfRule type="containsText" dxfId="58" priority="30" operator="containsText" text=" +ve">
      <formula>NOT(ISERROR(SEARCH(" +ve",AA14)))</formula>
    </cfRule>
  </conditionalFormatting>
  <conditionalFormatting sqref="AA8:AB12 AB12:AB15 AA15:AB20">
    <cfRule type="containsText" dxfId="57" priority="39" operator="containsText" text=" +ve">
      <formula>NOT(ISERROR(SEARCH(" +ve",AA8)))</formula>
    </cfRule>
  </conditionalFormatting>
  <conditionalFormatting sqref="AA8:AB13">
    <cfRule type="containsText" dxfId="56" priority="34" operator="containsText" text=" -ve*">
      <formula>NOT(ISERROR(SEARCH(" -ve*",AA8)))</formula>
    </cfRule>
    <cfRule type="cellIs" dxfId="55" priority="35" operator="equal">
      <formula>" -ve"</formula>
    </cfRule>
  </conditionalFormatting>
  <conditionalFormatting sqref="AA13:AB13">
    <cfRule type="containsText" dxfId="54" priority="36" operator="containsText" text=" +ve">
      <formula>NOT(ISERROR(SEARCH(" +ve",AA13)))</formula>
    </cfRule>
  </conditionalFormatting>
  <conditionalFormatting sqref="AA15:AB22">
    <cfRule type="containsText" dxfId="53" priority="22" operator="containsText" text=" -ve*">
      <formula>NOT(ISERROR(SEARCH(" -ve*",AA15)))</formula>
    </cfRule>
    <cfRule type="cellIs" dxfId="52" priority="23" operator="equal">
      <formula>" -ve"</formula>
    </cfRule>
  </conditionalFormatting>
  <conditionalFormatting sqref="AA21:AB22">
    <cfRule type="containsText" dxfId="51" priority="24" operator="containsText" text=" +ve">
      <formula>NOT(ISERROR(SEARCH(" +ve",AA21)))</formula>
    </cfRule>
  </conditionalFormatting>
  <conditionalFormatting sqref="AB12:AB15">
    <cfRule type="containsText" dxfId="50" priority="37" operator="containsText" text=" -ve*">
      <formula>NOT(ISERROR(SEARCH(" -ve*",AB12)))</formula>
    </cfRule>
    <cfRule type="cellIs" dxfId="49" priority="38" operator="equal">
      <formula>" -ve"</formula>
    </cfRule>
  </conditionalFormatting>
  <conditionalFormatting sqref="AC8:AN22">
    <cfRule type="containsText" dxfId="48" priority="1" operator="containsText" text=" -ve*">
      <formula>NOT(ISERROR(SEARCH(" -ve*",AC8)))</formula>
    </cfRule>
    <cfRule type="cellIs" dxfId="47" priority="2" operator="equal">
      <formula>" -ve"</formula>
    </cfRule>
    <cfRule type="containsText" dxfId="46" priority="3" operator="containsText" text=" +ve">
      <formula>NOT(ISERROR(SEARCH(" +ve",AC8)))</formula>
    </cfRule>
  </conditionalFormatting>
  <hyperlinks>
    <hyperlink ref="B1" location="TOC!A1" display="TOC"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oddFooter>&amp;R&amp;P of &amp;N</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6EFF7"/>
  </sheetPr>
  <dimension ref="B1:V47"/>
  <sheetViews>
    <sheetView zoomScale="90" zoomScaleNormal="90" zoomScaleSheetLayoutView="90" workbookViewId="0">
      <selection activeCell="B4" sqref="B4"/>
    </sheetView>
  </sheetViews>
  <sheetFormatPr defaultRowHeight="15" x14ac:dyDescent="0.25"/>
  <cols>
    <col min="1" max="1" width="4.85546875" style="77" customWidth="1"/>
    <col min="2" max="2" width="15.7109375" style="77" customWidth="1"/>
    <col min="3" max="3" width="14.7109375" style="77" customWidth="1"/>
    <col min="4" max="12" width="8.7109375" style="77" customWidth="1"/>
    <col min="13" max="13" width="13.7109375" style="77" bestFit="1" customWidth="1"/>
    <col min="14" max="14" width="10.7109375" style="77" customWidth="1"/>
    <col min="15" max="16384" width="9.140625" style="77"/>
  </cols>
  <sheetData>
    <row r="1" spans="2:15" x14ac:dyDescent="0.25">
      <c r="B1" s="78" t="s">
        <v>53</v>
      </c>
    </row>
    <row r="2" spans="2:15" x14ac:dyDescent="0.25">
      <c r="B2" s="78"/>
    </row>
    <row r="3" spans="2:15" ht="15.75" x14ac:dyDescent="0.25">
      <c r="B3" s="700" t="s">
        <v>469</v>
      </c>
      <c r="C3" s="700"/>
      <c r="D3" s="700"/>
      <c r="E3" s="700"/>
      <c r="F3" s="700"/>
      <c r="G3" s="700"/>
      <c r="H3" s="700"/>
      <c r="I3" s="700"/>
      <c r="J3" s="700"/>
      <c r="K3" s="700"/>
      <c r="L3" s="700"/>
      <c r="M3" s="700"/>
      <c r="N3" s="18"/>
      <c r="O3" s="18"/>
    </row>
    <row r="4" spans="2:15" x14ac:dyDescent="0.25">
      <c r="B4" s="11"/>
      <c r="C4" s="11"/>
      <c r="D4" s="11"/>
      <c r="E4" s="11"/>
      <c r="F4" s="11"/>
      <c r="G4" s="11"/>
      <c r="H4" s="11"/>
      <c r="I4" s="11"/>
      <c r="J4" s="11"/>
      <c r="K4" s="11"/>
      <c r="L4" s="11"/>
      <c r="M4" s="11"/>
      <c r="N4" s="11"/>
      <c r="O4" s="11"/>
    </row>
    <row r="5" spans="2:15" ht="21.75" customHeight="1" x14ac:dyDescent="0.25">
      <c r="B5" s="730" t="s">
        <v>84</v>
      </c>
      <c r="C5" s="692" t="s">
        <v>341</v>
      </c>
      <c r="D5" s="690" t="s">
        <v>24</v>
      </c>
      <c r="E5" s="690"/>
      <c r="F5" s="692" t="s">
        <v>25</v>
      </c>
      <c r="G5" s="692"/>
      <c r="H5" s="692" t="s">
        <v>600</v>
      </c>
      <c r="I5" s="692" t="s">
        <v>26</v>
      </c>
      <c r="J5" s="692"/>
      <c r="K5" s="692" t="s">
        <v>27</v>
      </c>
      <c r="L5" s="692"/>
      <c r="M5" s="726" t="s">
        <v>92</v>
      </c>
    </row>
    <row r="6" spans="2:15" x14ac:dyDescent="0.25">
      <c r="B6" s="731"/>
      <c r="C6" s="693"/>
      <c r="D6" s="756"/>
      <c r="E6" s="756"/>
      <c r="F6" s="737"/>
      <c r="G6" s="737"/>
      <c r="H6" s="693"/>
      <c r="I6" s="737"/>
      <c r="J6" s="737"/>
      <c r="K6" s="737"/>
      <c r="L6" s="737"/>
      <c r="M6" s="727"/>
      <c r="O6" s="131"/>
    </row>
    <row r="7" spans="2:15" x14ac:dyDescent="0.25">
      <c r="B7" s="732"/>
      <c r="C7" s="87" t="s">
        <v>5</v>
      </c>
      <c r="D7" s="87" t="s">
        <v>6</v>
      </c>
      <c r="E7" s="87" t="s">
        <v>7</v>
      </c>
      <c r="F7" s="282" t="s">
        <v>6</v>
      </c>
      <c r="G7" s="282" t="s">
        <v>7</v>
      </c>
      <c r="H7" s="282" t="s">
        <v>7</v>
      </c>
      <c r="I7" s="282" t="s">
        <v>6</v>
      </c>
      <c r="J7" s="282" t="s">
        <v>7</v>
      </c>
      <c r="K7" s="282" t="s">
        <v>6</v>
      </c>
      <c r="L7" s="282" t="s">
        <v>7</v>
      </c>
      <c r="M7" s="706"/>
    </row>
    <row r="8" spans="2:15" x14ac:dyDescent="0.25">
      <c r="B8" s="352" t="s">
        <v>8</v>
      </c>
      <c r="C8" s="192">
        <v>135</v>
      </c>
      <c r="D8" s="192">
        <v>101</v>
      </c>
      <c r="E8" s="45">
        <f t="shared" ref="E8:E20" si="0">D8/C8</f>
        <v>0.74814814814814812</v>
      </c>
      <c r="F8" s="192">
        <v>5</v>
      </c>
      <c r="G8" s="46">
        <f t="shared" ref="G8:G22" si="1">F8/C8</f>
        <v>3.7037037037037035E-2</v>
      </c>
      <c r="H8" s="334">
        <f>$E8+$G8</f>
        <v>0.78518518518518521</v>
      </c>
      <c r="I8" s="192">
        <v>28</v>
      </c>
      <c r="J8" s="46">
        <f t="shared" ref="J8:J22" si="2">I8/C8</f>
        <v>0.2074074074074074</v>
      </c>
      <c r="K8" s="192">
        <v>1</v>
      </c>
      <c r="L8" s="46">
        <f t="shared" ref="L8:L21" si="3">K8/C8</f>
        <v>7.4074074074074077E-3</v>
      </c>
      <c r="M8" s="36"/>
    </row>
    <row r="9" spans="2:15" x14ac:dyDescent="0.25">
      <c r="B9" s="355" t="s">
        <v>9</v>
      </c>
      <c r="C9" s="192">
        <v>155</v>
      </c>
      <c r="D9" s="192">
        <v>138</v>
      </c>
      <c r="E9" s="45">
        <f t="shared" si="0"/>
        <v>0.89032258064516134</v>
      </c>
      <c r="F9" s="192">
        <v>3</v>
      </c>
      <c r="G9" s="46">
        <f t="shared" si="1"/>
        <v>1.935483870967742E-2</v>
      </c>
      <c r="H9" s="337">
        <f t="shared" ref="H9:H21" si="4">$E9+$G9</f>
        <v>0.90967741935483881</v>
      </c>
      <c r="I9" s="192">
        <v>12</v>
      </c>
      <c r="J9" s="46">
        <f t="shared" si="2"/>
        <v>7.7419354838709681E-2</v>
      </c>
      <c r="K9" s="192">
        <v>2</v>
      </c>
      <c r="L9" s="46">
        <f t="shared" si="3"/>
        <v>1.2903225806451613E-2</v>
      </c>
      <c r="M9" s="39" t="s">
        <v>37</v>
      </c>
    </row>
    <row r="10" spans="2:15" x14ac:dyDescent="0.25">
      <c r="B10" s="355" t="s">
        <v>10</v>
      </c>
      <c r="C10" s="192">
        <v>175</v>
      </c>
      <c r="D10" s="192">
        <v>159</v>
      </c>
      <c r="E10" s="45">
        <f t="shared" si="0"/>
        <v>0.90857142857142859</v>
      </c>
      <c r="F10" s="192">
        <v>2</v>
      </c>
      <c r="G10" s="46">
        <f t="shared" si="1"/>
        <v>1.1428571428571429E-2</v>
      </c>
      <c r="H10" s="337">
        <f t="shared" si="4"/>
        <v>0.92</v>
      </c>
      <c r="I10" s="192">
        <v>13</v>
      </c>
      <c r="J10" s="46">
        <f t="shared" si="2"/>
        <v>7.4285714285714288E-2</v>
      </c>
      <c r="K10" s="192">
        <v>1</v>
      </c>
      <c r="L10" s="46">
        <f t="shared" si="3"/>
        <v>5.7142857142857143E-3</v>
      </c>
      <c r="M10" s="39" t="s">
        <v>37</v>
      </c>
    </row>
    <row r="11" spans="2:15" x14ac:dyDescent="0.25">
      <c r="B11" s="355" t="s">
        <v>11</v>
      </c>
      <c r="C11" s="192">
        <v>151</v>
      </c>
      <c r="D11" s="192">
        <v>138</v>
      </c>
      <c r="E11" s="45">
        <f t="shared" si="0"/>
        <v>0.91390728476821192</v>
      </c>
      <c r="F11" s="192">
        <v>1</v>
      </c>
      <c r="G11" s="46">
        <f t="shared" si="1"/>
        <v>6.6225165562913907E-3</v>
      </c>
      <c r="H11" s="337">
        <f t="shared" si="4"/>
        <v>0.92052980132450335</v>
      </c>
      <c r="I11" s="192">
        <v>11</v>
      </c>
      <c r="J11" s="46">
        <f t="shared" si="2"/>
        <v>7.2847682119205295E-2</v>
      </c>
      <c r="K11" s="192">
        <v>1</v>
      </c>
      <c r="L11" s="46">
        <f t="shared" si="3"/>
        <v>6.6225165562913907E-3</v>
      </c>
      <c r="M11" s="39" t="s">
        <v>37</v>
      </c>
    </row>
    <row r="12" spans="2:15" x14ac:dyDescent="0.25">
      <c r="B12" s="355" t="s">
        <v>12</v>
      </c>
      <c r="C12" s="192">
        <v>221</v>
      </c>
      <c r="D12" s="192">
        <v>192</v>
      </c>
      <c r="E12" s="45">
        <f t="shared" si="0"/>
        <v>0.86877828054298645</v>
      </c>
      <c r="F12" s="192">
        <v>1</v>
      </c>
      <c r="G12" s="46">
        <f t="shared" si="1"/>
        <v>4.5248868778280547E-3</v>
      </c>
      <c r="H12" s="337">
        <f t="shared" si="4"/>
        <v>0.87330316742081449</v>
      </c>
      <c r="I12" s="192">
        <v>27</v>
      </c>
      <c r="J12" s="46">
        <f t="shared" si="2"/>
        <v>0.12217194570135746</v>
      </c>
      <c r="K12" s="192">
        <v>1</v>
      </c>
      <c r="L12" s="46">
        <f t="shared" si="3"/>
        <v>4.5248868778280547E-3</v>
      </c>
      <c r="M12" s="176" t="s">
        <v>23</v>
      </c>
    </row>
    <row r="13" spans="2:15" x14ac:dyDescent="0.25">
      <c r="B13" s="355" t="s">
        <v>13</v>
      </c>
      <c r="C13" s="192">
        <v>270</v>
      </c>
      <c r="D13" s="192">
        <v>97</v>
      </c>
      <c r="E13" s="45">
        <f t="shared" si="0"/>
        <v>0.35925925925925928</v>
      </c>
      <c r="F13" s="192">
        <v>1</v>
      </c>
      <c r="G13" s="46">
        <f t="shared" si="1"/>
        <v>3.7037037037037038E-3</v>
      </c>
      <c r="H13" s="337">
        <f t="shared" si="4"/>
        <v>0.36296296296296299</v>
      </c>
      <c r="I13" s="192">
        <v>169</v>
      </c>
      <c r="J13" s="46">
        <f t="shared" si="2"/>
        <v>0.62592592592592589</v>
      </c>
      <c r="K13" s="192">
        <v>3</v>
      </c>
      <c r="L13" s="46">
        <f t="shared" si="3"/>
        <v>1.1111111111111112E-2</v>
      </c>
      <c r="M13" s="36" t="s">
        <v>36</v>
      </c>
    </row>
    <row r="14" spans="2:15" x14ac:dyDescent="0.25">
      <c r="B14" s="355" t="s">
        <v>68</v>
      </c>
      <c r="C14" s="192">
        <v>166</v>
      </c>
      <c r="D14" s="192">
        <v>121</v>
      </c>
      <c r="E14" s="45">
        <f t="shared" si="0"/>
        <v>0.72891566265060237</v>
      </c>
      <c r="F14" s="192">
        <v>2</v>
      </c>
      <c r="G14" s="46">
        <f t="shared" si="1"/>
        <v>1.2048192771084338E-2</v>
      </c>
      <c r="H14" s="337">
        <f t="shared" si="4"/>
        <v>0.74096385542168675</v>
      </c>
      <c r="I14" s="192">
        <v>41</v>
      </c>
      <c r="J14" s="46">
        <f t="shared" si="2"/>
        <v>0.24698795180722891</v>
      </c>
      <c r="K14" s="192">
        <v>2</v>
      </c>
      <c r="L14" s="46">
        <f t="shared" si="3"/>
        <v>1.2048192771084338E-2</v>
      </c>
      <c r="M14" s="419"/>
    </row>
    <row r="15" spans="2:15" x14ac:dyDescent="0.25">
      <c r="B15" s="355" t="s">
        <v>14</v>
      </c>
      <c r="C15" s="192">
        <v>337</v>
      </c>
      <c r="D15" s="192">
        <v>309</v>
      </c>
      <c r="E15" s="45">
        <f t="shared" si="0"/>
        <v>0.91691394658753711</v>
      </c>
      <c r="F15" s="192">
        <v>5</v>
      </c>
      <c r="G15" s="46">
        <f t="shared" si="1"/>
        <v>1.483679525222552E-2</v>
      </c>
      <c r="H15" s="337">
        <f t="shared" si="4"/>
        <v>0.93175074183976259</v>
      </c>
      <c r="I15" s="192">
        <v>18</v>
      </c>
      <c r="J15" s="46">
        <f t="shared" si="2"/>
        <v>5.3412462908011868E-2</v>
      </c>
      <c r="K15" s="192">
        <v>5</v>
      </c>
      <c r="L15" s="46">
        <f t="shared" si="3"/>
        <v>1.483679525222552E-2</v>
      </c>
      <c r="M15" s="39" t="s">
        <v>37</v>
      </c>
    </row>
    <row r="16" spans="2:15" x14ac:dyDescent="0.25">
      <c r="B16" s="355" t="s">
        <v>69</v>
      </c>
      <c r="C16" s="192">
        <v>211</v>
      </c>
      <c r="D16" s="192">
        <v>154</v>
      </c>
      <c r="E16" s="45">
        <f t="shared" si="0"/>
        <v>0.72985781990521326</v>
      </c>
      <c r="F16" s="192">
        <v>4</v>
      </c>
      <c r="G16" s="46">
        <f t="shared" si="1"/>
        <v>1.8957345971563982E-2</v>
      </c>
      <c r="H16" s="337">
        <f t="shared" si="4"/>
        <v>0.74881516587677721</v>
      </c>
      <c r="I16" s="192">
        <v>53</v>
      </c>
      <c r="J16" s="46">
        <f t="shared" si="2"/>
        <v>0.25118483412322273</v>
      </c>
      <c r="K16" s="192">
        <v>0</v>
      </c>
      <c r="L16" s="46">
        <f t="shared" si="3"/>
        <v>0</v>
      </c>
      <c r="M16" s="36"/>
    </row>
    <row r="17" spans="2:22" x14ac:dyDescent="0.25">
      <c r="B17" s="355" t="s">
        <v>70</v>
      </c>
      <c r="C17" s="192">
        <v>101</v>
      </c>
      <c r="D17" s="192">
        <v>88</v>
      </c>
      <c r="E17" s="45">
        <f t="shared" si="0"/>
        <v>0.87128712871287128</v>
      </c>
      <c r="F17" s="192">
        <v>3</v>
      </c>
      <c r="G17" s="46">
        <f t="shared" si="1"/>
        <v>2.9702970297029702E-2</v>
      </c>
      <c r="H17" s="337">
        <f t="shared" si="4"/>
        <v>0.90099009900990101</v>
      </c>
      <c r="I17" s="192">
        <v>10</v>
      </c>
      <c r="J17" s="46">
        <f t="shared" si="2"/>
        <v>9.9009900990099015E-2</v>
      </c>
      <c r="K17" s="192">
        <v>0</v>
      </c>
      <c r="L17" s="46">
        <f t="shared" si="3"/>
        <v>0</v>
      </c>
      <c r="M17" s="176" t="s">
        <v>23</v>
      </c>
    </row>
    <row r="18" spans="2:22" x14ac:dyDescent="0.25">
      <c r="B18" s="355" t="s">
        <v>71</v>
      </c>
      <c r="C18" s="192">
        <v>139</v>
      </c>
      <c r="D18" s="192">
        <v>97</v>
      </c>
      <c r="E18" s="45">
        <f t="shared" si="0"/>
        <v>0.69784172661870503</v>
      </c>
      <c r="F18" s="192">
        <v>0</v>
      </c>
      <c r="G18" s="46">
        <f t="shared" si="1"/>
        <v>0</v>
      </c>
      <c r="H18" s="337">
        <f t="shared" si="4"/>
        <v>0.69784172661870503</v>
      </c>
      <c r="I18" s="192">
        <v>41</v>
      </c>
      <c r="J18" s="46">
        <f t="shared" si="2"/>
        <v>0.29496402877697842</v>
      </c>
      <c r="K18" s="192">
        <v>1</v>
      </c>
      <c r="L18" s="46">
        <f t="shared" si="3"/>
        <v>7.1942446043165471E-3</v>
      </c>
      <c r="M18" s="180" t="s">
        <v>38</v>
      </c>
    </row>
    <row r="19" spans="2:22" x14ac:dyDescent="0.25">
      <c r="B19" s="355" t="s">
        <v>72</v>
      </c>
      <c r="C19" s="192">
        <v>324</v>
      </c>
      <c r="D19" s="192">
        <v>264</v>
      </c>
      <c r="E19" s="45">
        <f t="shared" si="0"/>
        <v>0.81481481481481477</v>
      </c>
      <c r="F19" s="192">
        <v>18</v>
      </c>
      <c r="G19" s="46">
        <f t="shared" si="1"/>
        <v>5.5555555555555552E-2</v>
      </c>
      <c r="H19" s="337">
        <f t="shared" si="4"/>
        <v>0.87037037037037035</v>
      </c>
      <c r="I19" s="192">
        <v>38</v>
      </c>
      <c r="J19" s="46">
        <f t="shared" si="2"/>
        <v>0.11728395061728394</v>
      </c>
      <c r="K19" s="192">
        <v>4</v>
      </c>
      <c r="L19" s="46">
        <f t="shared" si="3"/>
        <v>1.2345679012345678E-2</v>
      </c>
      <c r="M19" s="176" t="s">
        <v>23</v>
      </c>
    </row>
    <row r="20" spans="2:22" x14ac:dyDescent="0.25">
      <c r="B20" s="355" t="s">
        <v>15</v>
      </c>
      <c r="C20" s="192">
        <v>72</v>
      </c>
      <c r="D20" s="192">
        <v>64</v>
      </c>
      <c r="E20" s="45">
        <f t="shared" si="0"/>
        <v>0.88888888888888884</v>
      </c>
      <c r="F20" s="192">
        <v>3</v>
      </c>
      <c r="G20" s="46">
        <f t="shared" si="1"/>
        <v>4.1666666666666664E-2</v>
      </c>
      <c r="H20" s="337">
        <f t="shared" si="4"/>
        <v>0.93055555555555547</v>
      </c>
      <c r="I20" s="192">
        <v>5</v>
      </c>
      <c r="J20" s="46">
        <f t="shared" si="2"/>
        <v>6.9444444444444448E-2</v>
      </c>
      <c r="K20" s="192">
        <v>0</v>
      </c>
      <c r="L20" s="46">
        <f t="shared" si="3"/>
        <v>0</v>
      </c>
      <c r="M20" s="176" t="s">
        <v>23</v>
      </c>
    </row>
    <row r="21" spans="2:22" x14ac:dyDescent="0.25">
      <c r="B21" s="355" t="s">
        <v>100</v>
      </c>
      <c r="C21" s="192">
        <v>53</v>
      </c>
      <c r="D21" s="192">
        <v>52</v>
      </c>
      <c r="E21" s="45">
        <f>D21/C21</f>
        <v>0.98113207547169812</v>
      </c>
      <c r="F21" s="192">
        <v>0</v>
      </c>
      <c r="G21" s="46">
        <f t="shared" si="1"/>
        <v>0</v>
      </c>
      <c r="H21" s="350">
        <f t="shared" si="4"/>
        <v>0.98113207547169812</v>
      </c>
      <c r="I21" s="192">
        <v>1</v>
      </c>
      <c r="J21" s="46">
        <f t="shared" si="2"/>
        <v>1.8867924528301886E-2</v>
      </c>
      <c r="K21" s="192">
        <v>0</v>
      </c>
      <c r="L21" s="46">
        <f t="shared" si="3"/>
        <v>0</v>
      </c>
      <c r="M21" s="39" t="s">
        <v>37</v>
      </c>
    </row>
    <row r="22" spans="2:22" x14ac:dyDescent="0.25">
      <c r="B22" s="184" t="s">
        <v>90</v>
      </c>
      <c r="C22" s="173">
        <f>SUM(C8:C21)</f>
        <v>2510</v>
      </c>
      <c r="D22" s="173">
        <f>SUM(D8:D21)</f>
        <v>1974</v>
      </c>
      <c r="E22" s="174">
        <f>D22/C22</f>
        <v>0.78645418326693228</v>
      </c>
      <c r="F22" s="173">
        <f>SUM(F8:F21)</f>
        <v>48</v>
      </c>
      <c r="G22" s="48">
        <f t="shared" si="1"/>
        <v>1.9123505976095617E-2</v>
      </c>
      <c r="H22" s="181">
        <f>$E22+$G22</f>
        <v>0.80557768924302786</v>
      </c>
      <c r="I22" s="173">
        <f>SUM(I8:I21)</f>
        <v>467</v>
      </c>
      <c r="J22" s="48">
        <f t="shared" si="2"/>
        <v>0.18605577689243027</v>
      </c>
      <c r="K22" s="173">
        <f>SUM(K8:K21)</f>
        <v>21</v>
      </c>
      <c r="L22" s="48">
        <f>K22/C22</f>
        <v>8.3665338645418329E-3</v>
      </c>
      <c r="M22" s="413"/>
      <c r="T22" s="93"/>
    </row>
    <row r="23" spans="2:22" x14ac:dyDescent="0.25">
      <c r="B23" s="40" t="s">
        <v>290</v>
      </c>
      <c r="V23" s="93"/>
    </row>
    <row r="24" spans="2:22" x14ac:dyDescent="0.25">
      <c r="B24" s="110" t="s">
        <v>33</v>
      </c>
    </row>
    <row r="25" spans="2:22" x14ac:dyDescent="0.25">
      <c r="B25" s="110"/>
    </row>
    <row r="26" spans="2:22" ht="15.75" x14ac:dyDescent="0.25">
      <c r="B26" s="700" t="s">
        <v>468</v>
      </c>
      <c r="C26" s="700"/>
      <c r="D26" s="700"/>
      <c r="E26" s="700"/>
      <c r="F26" s="700"/>
      <c r="G26" s="700"/>
      <c r="H26" s="700"/>
      <c r="I26" s="700"/>
      <c r="J26" s="700"/>
      <c r="K26" s="700"/>
      <c r="L26" s="700"/>
      <c r="M26" s="700"/>
    </row>
    <row r="27" spans="2:22" x14ac:dyDescent="0.25">
      <c r="B27" s="11"/>
      <c r="C27" s="11"/>
      <c r="D27" s="11"/>
      <c r="E27" s="11"/>
      <c r="F27" s="11"/>
      <c r="G27" s="11"/>
      <c r="H27" s="11"/>
      <c r="I27" s="11"/>
      <c r="J27" s="11"/>
      <c r="K27" s="11"/>
      <c r="L27" s="11"/>
      <c r="M27" s="11"/>
      <c r="N27" s="11"/>
      <c r="O27" s="11"/>
      <c r="Q27" s="78"/>
    </row>
    <row r="28" spans="2:22" ht="15" customHeight="1" x14ac:dyDescent="0.25">
      <c r="B28" s="730" t="s">
        <v>84</v>
      </c>
      <c r="C28" s="692" t="s">
        <v>341</v>
      </c>
      <c r="D28" s="690" t="s">
        <v>24</v>
      </c>
      <c r="E28" s="690"/>
      <c r="F28" s="692" t="s">
        <v>25</v>
      </c>
      <c r="G28" s="692"/>
      <c r="H28" s="692" t="s">
        <v>600</v>
      </c>
      <c r="I28" s="692" t="s">
        <v>26</v>
      </c>
      <c r="J28" s="692"/>
      <c r="K28" s="692" t="s">
        <v>27</v>
      </c>
      <c r="L28" s="692"/>
      <c r="M28" s="726" t="s">
        <v>395</v>
      </c>
    </row>
    <row r="29" spans="2:22" ht="20.25" customHeight="1" x14ac:dyDescent="0.25">
      <c r="B29" s="731"/>
      <c r="C29" s="693"/>
      <c r="D29" s="756"/>
      <c r="E29" s="756"/>
      <c r="F29" s="737"/>
      <c r="G29" s="737"/>
      <c r="H29" s="693"/>
      <c r="I29" s="737"/>
      <c r="J29" s="737"/>
      <c r="K29" s="737"/>
      <c r="L29" s="737"/>
      <c r="M29" s="727"/>
      <c r="O29" s="131"/>
    </row>
    <row r="30" spans="2:22" x14ac:dyDescent="0.25">
      <c r="B30" s="732"/>
      <c r="C30" s="87" t="s">
        <v>5</v>
      </c>
      <c r="D30" s="87" t="s">
        <v>6</v>
      </c>
      <c r="E30" s="87" t="s">
        <v>7</v>
      </c>
      <c r="F30" s="282" t="s">
        <v>6</v>
      </c>
      <c r="G30" s="282" t="s">
        <v>7</v>
      </c>
      <c r="H30" s="282" t="s">
        <v>7</v>
      </c>
      <c r="I30" s="282" t="s">
        <v>6</v>
      </c>
      <c r="J30" s="282" t="s">
        <v>7</v>
      </c>
      <c r="K30" s="282" t="s">
        <v>6</v>
      </c>
      <c r="L30" s="282" t="s">
        <v>7</v>
      </c>
      <c r="M30" s="706"/>
      <c r="O30" s="131"/>
    </row>
    <row r="31" spans="2:22" x14ac:dyDescent="0.25">
      <c r="B31" s="352" t="s">
        <v>8</v>
      </c>
      <c r="C31" s="192">
        <v>172</v>
      </c>
      <c r="D31" s="192">
        <v>162</v>
      </c>
      <c r="E31" s="45">
        <f t="shared" ref="E31:E43" si="5">D31/C31</f>
        <v>0.94186046511627908</v>
      </c>
      <c r="F31" s="192">
        <v>7</v>
      </c>
      <c r="G31" s="46">
        <f t="shared" ref="G31:G44" si="6">F31/C31</f>
        <v>4.0697674418604654E-2</v>
      </c>
      <c r="H31" s="334">
        <f t="shared" ref="H31:H44" si="7">$E31+$G31</f>
        <v>0.98255813953488369</v>
      </c>
      <c r="I31" s="192">
        <v>1</v>
      </c>
      <c r="J31" s="46">
        <f t="shared" ref="J31:J44" si="8">I31/C31</f>
        <v>5.8139534883720929E-3</v>
      </c>
      <c r="K31" s="192">
        <v>2</v>
      </c>
      <c r="L31" s="46">
        <f t="shared" ref="L31:L44" si="9">K31/C31</f>
        <v>1.1627906976744186E-2</v>
      </c>
      <c r="M31" s="39" t="s">
        <v>37</v>
      </c>
    </row>
    <row r="32" spans="2:22" x14ac:dyDescent="0.25">
      <c r="B32" s="355" t="s">
        <v>9</v>
      </c>
      <c r="C32" s="192">
        <v>184</v>
      </c>
      <c r="D32" s="192">
        <v>183</v>
      </c>
      <c r="E32" s="45">
        <f t="shared" si="5"/>
        <v>0.99456521739130432</v>
      </c>
      <c r="F32" s="192">
        <v>1</v>
      </c>
      <c r="G32" s="46">
        <f t="shared" si="6"/>
        <v>5.434782608695652E-3</v>
      </c>
      <c r="H32" s="337">
        <f t="shared" si="7"/>
        <v>1</v>
      </c>
      <c r="I32" s="192">
        <v>0</v>
      </c>
      <c r="J32" s="46">
        <f t="shared" si="8"/>
        <v>0</v>
      </c>
      <c r="K32" s="192">
        <v>0</v>
      </c>
      <c r="L32" s="46">
        <f t="shared" si="9"/>
        <v>0</v>
      </c>
      <c r="M32" s="39" t="s">
        <v>37</v>
      </c>
    </row>
    <row r="33" spans="2:21" x14ac:dyDescent="0.25">
      <c r="B33" s="355" t="s">
        <v>10</v>
      </c>
      <c r="C33" s="192">
        <v>235</v>
      </c>
      <c r="D33" s="192">
        <v>220</v>
      </c>
      <c r="E33" s="45">
        <f t="shared" si="5"/>
        <v>0.93617021276595747</v>
      </c>
      <c r="F33" s="192">
        <v>1</v>
      </c>
      <c r="G33" s="46">
        <f t="shared" si="6"/>
        <v>4.2553191489361703E-3</v>
      </c>
      <c r="H33" s="337">
        <f t="shared" si="7"/>
        <v>0.94042553191489364</v>
      </c>
      <c r="I33" s="192">
        <v>10</v>
      </c>
      <c r="J33" s="46">
        <f t="shared" si="8"/>
        <v>4.2553191489361701E-2</v>
      </c>
      <c r="K33" s="192">
        <v>4</v>
      </c>
      <c r="L33" s="46">
        <f t="shared" si="9"/>
        <v>1.7021276595744681E-2</v>
      </c>
      <c r="M33" s="38"/>
    </row>
    <row r="34" spans="2:21" x14ac:dyDescent="0.25">
      <c r="B34" s="355" t="s">
        <v>11</v>
      </c>
      <c r="C34" s="192">
        <v>220</v>
      </c>
      <c r="D34" s="192">
        <v>197</v>
      </c>
      <c r="E34" s="45">
        <f t="shared" si="5"/>
        <v>0.8954545454545455</v>
      </c>
      <c r="F34" s="192">
        <v>8</v>
      </c>
      <c r="G34" s="46">
        <f t="shared" si="6"/>
        <v>3.6363636363636362E-2</v>
      </c>
      <c r="H34" s="337">
        <f t="shared" si="7"/>
        <v>0.93181818181818188</v>
      </c>
      <c r="I34" s="192">
        <v>14</v>
      </c>
      <c r="J34" s="46">
        <f t="shared" si="8"/>
        <v>6.363636363636363E-2</v>
      </c>
      <c r="K34" s="192">
        <v>1</v>
      </c>
      <c r="L34" s="46">
        <f t="shared" si="9"/>
        <v>4.5454545454545452E-3</v>
      </c>
      <c r="M34" s="38"/>
    </row>
    <row r="35" spans="2:21" x14ac:dyDescent="0.25">
      <c r="B35" s="355" t="s">
        <v>12</v>
      </c>
      <c r="C35" s="192">
        <v>274</v>
      </c>
      <c r="D35" s="192">
        <v>252</v>
      </c>
      <c r="E35" s="45">
        <f t="shared" si="5"/>
        <v>0.91970802919708028</v>
      </c>
      <c r="F35" s="192">
        <v>4</v>
      </c>
      <c r="G35" s="46">
        <f t="shared" si="6"/>
        <v>1.4598540145985401E-2</v>
      </c>
      <c r="H35" s="337">
        <f t="shared" si="7"/>
        <v>0.93430656934306566</v>
      </c>
      <c r="I35" s="192">
        <v>18</v>
      </c>
      <c r="J35" s="46">
        <f t="shared" si="8"/>
        <v>6.569343065693431E-2</v>
      </c>
      <c r="K35" s="192">
        <v>0</v>
      </c>
      <c r="L35" s="46">
        <f t="shared" si="9"/>
        <v>0</v>
      </c>
      <c r="M35" s="38"/>
    </row>
    <row r="36" spans="2:21" x14ac:dyDescent="0.25">
      <c r="B36" s="355" t="s">
        <v>13</v>
      </c>
      <c r="C36" s="192">
        <v>380</v>
      </c>
      <c r="D36" s="192">
        <v>267</v>
      </c>
      <c r="E36" s="45">
        <f t="shared" si="5"/>
        <v>0.70263157894736838</v>
      </c>
      <c r="F36" s="192">
        <v>7</v>
      </c>
      <c r="G36" s="46">
        <f t="shared" si="6"/>
        <v>1.8421052631578946E-2</v>
      </c>
      <c r="H36" s="337">
        <f t="shared" si="7"/>
        <v>0.72105263157894728</v>
      </c>
      <c r="I36" s="192">
        <v>102</v>
      </c>
      <c r="J36" s="46">
        <f t="shared" si="8"/>
        <v>0.26842105263157895</v>
      </c>
      <c r="K36" s="192">
        <v>4</v>
      </c>
      <c r="L36" s="46">
        <f t="shared" si="9"/>
        <v>1.0526315789473684E-2</v>
      </c>
      <c r="M36" s="36" t="s">
        <v>36</v>
      </c>
    </row>
    <row r="37" spans="2:21" x14ac:dyDescent="0.25">
      <c r="B37" s="355" t="s">
        <v>68</v>
      </c>
      <c r="C37" s="192">
        <v>216</v>
      </c>
      <c r="D37" s="192">
        <v>188</v>
      </c>
      <c r="E37" s="45">
        <f t="shared" si="5"/>
        <v>0.87037037037037035</v>
      </c>
      <c r="F37" s="192">
        <v>5</v>
      </c>
      <c r="G37" s="46">
        <f t="shared" si="6"/>
        <v>2.3148148148148147E-2</v>
      </c>
      <c r="H37" s="337">
        <f t="shared" si="7"/>
        <v>0.89351851851851849</v>
      </c>
      <c r="I37" s="192">
        <v>20</v>
      </c>
      <c r="J37" s="46">
        <f t="shared" si="8"/>
        <v>9.2592592592592587E-2</v>
      </c>
      <c r="K37" s="192">
        <v>3</v>
      </c>
      <c r="L37" s="46">
        <f t="shared" si="9"/>
        <v>1.3888888888888888E-2</v>
      </c>
      <c r="M37" s="36"/>
    </row>
    <row r="38" spans="2:21" x14ac:dyDescent="0.25">
      <c r="B38" s="355" t="s">
        <v>14</v>
      </c>
      <c r="C38" s="192">
        <v>381</v>
      </c>
      <c r="D38" s="192">
        <v>351</v>
      </c>
      <c r="E38" s="45">
        <f t="shared" si="5"/>
        <v>0.92125984251968507</v>
      </c>
      <c r="F38" s="192">
        <v>8</v>
      </c>
      <c r="G38" s="46">
        <f t="shared" si="6"/>
        <v>2.0997375328083989E-2</v>
      </c>
      <c r="H38" s="337">
        <f t="shared" si="7"/>
        <v>0.94225721784776906</v>
      </c>
      <c r="I38" s="192">
        <v>20</v>
      </c>
      <c r="J38" s="46">
        <f t="shared" si="8"/>
        <v>5.2493438320209973E-2</v>
      </c>
      <c r="K38" s="192">
        <v>2</v>
      </c>
      <c r="L38" s="46">
        <f t="shared" si="9"/>
        <v>5.2493438320209973E-3</v>
      </c>
      <c r="M38" s="176" t="s">
        <v>23</v>
      </c>
    </row>
    <row r="39" spans="2:21" x14ac:dyDescent="0.25">
      <c r="B39" s="355" t="s">
        <v>69</v>
      </c>
      <c r="C39" s="192">
        <v>276</v>
      </c>
      <c r="D39" s="192">
        <v>226</v>
      </c>
      <c r="E39" s="45">
        <f t="shared" si="5"/>
        <v>0.8188405797101449</v>
      </c>
      <c r="F39" s="192">
        <v>9</v>
      </c>
      <c r="G39" s="46">
        <f t="shared" si="6"/>
        <v>3.2608695652173912E-2</v>
      </c>
      <c r="H39" s="337">
        <f t="shared" si="7"/>
        <v>0.85144927536231885</v>
      </c>
      <c r="I39" s="192">
        <v>41</v>
      </c>
      <c r="J39" s="46">
        <f t="shared" si="8"/>
        <v>0.14855072463768115</v>
      </c>
      <c r="K39" s="192">
        <v>0</v>
      </c>
      <c r="L39" s="46">
        <f t="shared" si="9"/>
        <v>0</v>
      </c>
      <c r="M39" s="180" t="s">
        <v>38</v>
      </c>
    </row>
    <row r="40" spans="2:21" x14ac:dyDescent="0.25">
      <c r="B40" s="355" t="s">
        <v>70</v>
      </c>
      <c r="C40" s="192">
        <v>103</v>
      </c>
      <c r="D40" s="192">
        <v>96</v>
      </c>
      <c r="E40" s="45">
        <f t="shared" si="5"/>
        <v>0.93203883495145634</v>
      </c>
      <c r="F40" s="192">
        <v>2</v>
      </c>
      <c r="G40" s="46">
        <f t="shared" si="6"/>
        <v>1.9417475728155338E-2</v>
      </c>
      <c r="H40" s="337">
        <f t="shared" si="7"/>
        <v>0.95145631067961167</v>
      </c>
      <c r="I40" s="192">
        <v>3</v>
      </c>
      <c r="J40" s="46">
        <f t="shared" si="8"/>
        <v>2.9126213592233011E-2</v>
      </c>
      <c r="K40" s="192">
        <v>2</v>
      </c>
      <c r="L40" s="46">
        <f t="shared" si="9"/>
        <v>1.9417475728155338E-2</v>
      </c>
      <c r="M40" s="38"/>
    </row>
    <row r="41" spans="2:21" x14ac:dyDescent="0.25">
      <c r="B41" s="355" t="s">
        <v>71</v>
      </c>
      <c r="C41" s="192">
        <v>185</v>
      </c>
      <c r="D41" s="192">
        <v>172</v>
      </c>
      <c r="E41" s="45">
        <f t="shared" si="5"/>
        <v>0.92972972972972978</v>
      </c>
      <c r="F41" s="192">
        <v>0</v>
      </c>
      <c r="G41" s="46">
        <f t="shared" si="6"/>
        <v>0</v>
      </c>
      <c r="H41" s="337">
        <f t="shared" si="7"/>
        <v>0.92972972972972978</v>
      </c>
      <c r="I41" s="192">
        <v>12</v>
      </c>
      <c r="J41" s="46">
        <f t="shared" si="8"/>
        <v>6.4864864864864868E-2</v>
      </c>
      <c r="K41" s="192">
        <v>1</v>
      </c>
      <c r="L41" s="46">
        <f t="shared" si="9"/>
        <v>5.4054054054054057E-3</v>
      </c>
      <c r="M41" s="38"/>
    </row>
    <row r="42" spans="2:21" x14ac:dyDescent="0.25">
      <c r="B42" s="355" t="s">
        <v>72</v>
      </c>
      <c r="C42" s="192">
        <v>360</v>
      </c>
      <c r="D42" s="192">
        <v>309</v>
      </c>
      <c r="E42" s="45">
        <f t="shared" si="5"/>
        <v>0.85833333333333328</v>
      </c>
      <c r="F42" s="192">
        <v>11</v>
      </c>
      <c r="G42" s="46">
        <f t="shared" si="6"/>
        <v>3.0555555555555555E-2</v>
      </c>
      <c r="H42" s="337">
        <f t="shared" si="7"/>
        <v>0.88888888888888884</v>
      </c>
      <c r="I42" s="192">
        <v>29</v>
      </c>
      <c r="J42" s="46">
        <f t="shared" si="8"/>
        <v>8.0555555555555561E-2</v>
      </c>
      <c r="K42" s="192">
        <v>11</v>
      </c>
      <c r="L42" s="46">
        <f t="shared" si="9"/>
        <v>3.0555555555555555E-2</v>
      </c>
      <c r="M42" s="38"/>
    </row>
    <row r="43" spans="2:21" x14ac:dyDescent="0.25">
      <c r="B43" s="355" t="s">
        <v>15</v>
      </c>
      <c r="C43" s="192">
        <v>95</v>
      </c>
      <c r="D43" s="192">
        <v>90</v>
      </c>
      <c r="E43" s="45">
        <f t="shared" si="5"/>
        <v>0.94736842105263153</v>
      </c>
      <c r="F43" s="192">
        <v>1</v>
      </c>
      <c r="G43" s="46">
        <f t="shared" si="6"/>
        <v>1.0526315789473684E-2</v>
      </c>
      <c r="H43" s="337">
        <f t="shared" si="7"/>
        <v>0.95789473684210524</v>
      </c>
      <c r="I43" s="192">
        <v>3</v>
      </c>
      <c r="J43" s="46">
        <f t="shared" si="8"/>
        <v>3.1578947368421054E-2</v>
      </c>
      <c r="K43" s="192">
        <v>1</v>
      </c>
      <c r="L43" s="46">
        <f t="shared" si="9"/>
        <v>1.0526315789473684E-2</v>
      </c>
      <c r="M43" s="38"/>
    </row>
    <row r="44" spans="2:21" x14ac:dyDescent="0.25">
      <c r="B44" s="184" t="s">
        <v>90</v>
      </c>
      <c r="C44" s="173">
        <f>SUM(C31:C43)</f>
        <v>3081</v>
      </c>
      <c r="D44" s="173">
        <f>SUM(D31:D43)</f>
        <v>2713</v>
      </c>
      <c r="E44" s="174">
        <f>D44/C44</f>
        <v>0.88055826030509576</v>
      </c>
      <c r="F44" s="173">
        <f>SUM(F31:F43)</f>
        <v>64</v>
      </c>
      <c r="G44" s="48">
        <f t="shared" si="6"/>
        <v>2.0772476468679E-2</v>
      </c>
      <c r="H44" s="181">
        <f t="shared" si="7"/>
        <v>0.90133073677377473</v>
      </c>
      <c r="I44" s="173">
        <f>SUM(I31:I43)</f>
        <v>273</v>
      </c>
      <c r="J44" s="48">
        <f t="shared" si="8"/>
        <v>8.8607594936708861E-2</v>
      </c>
      <c r="K44" s="173">
        <f>SUM(K31:K43)</f>
        <v>31</v>
      </c>
      <c r="L44" s="48">
        <f t="shared" si="9"/>
        <v>1.0061668289516391E-2</v>
      </c>
      <c r="M44" s="414"/>
      <c r="Q44" s="93"/>
    </row>
    <row r="45" spans="2:21" x14ac:dyDescent="0.25">
      <c r="B45" s="40" t="s">
        <v>289</v>
      </c>
      <c r="S45" s="93"/>
    </row>
    <row r="46" spans="2:21" x14ac:dyDescent="0.25">
      <c r="B46" s="110" t="s">
        <v>396</v>
      </c>
      <c r="R46" s="93"/>
      <c r="U46" s="93"/>
    </row>
    <row r="47" spans="2:21" x14ac:dyDescent="0.25">
      <c r="B47" s="110" t="s">
        <v>33</v>
      </c>
      <c r="T47" s="93"/>
    </row>
  </sheetData>
  <mergeCells count="18">
    <mergeCell ref="C5:C6"/>
    <mergeCell ref="C28:C29"/>
    <mergeCell ref="H5:H6"/>
    <mergeCell ref="H28:H29"/>
    <mergeCell ref="B3:M3"/>
    <mergeCell ref="B26:M26"/>
    <mergeCell ref="M5:M7"/>
    <mergeCell ref="B28:B30"/>
    <mergeCell ref="D28:E29"/>
    <mergeCell ref="F28:G29"/>
    <mergeCell ref="I28:J29"/>
    <mergeCell ref="K28:L29"/>
    <mergeCell ref="M28:M30"/>
    <mergeCell ref="B5:B7"/>
    <mergeCell ref="D5:E6"/>
    <mergeCell ref="F5:G6"/>
    <mergeCell ref="I5:J6"/>
    <mergeCell ref="K5:L6"/>
  </mergeCells>
  <conditionalFormatting sqref="H8:H21">
    <cfRule type="top10" dxfId="45" priority="3" bottom="1" rank="1"/>
    <cfRule type="top10" dxfId="44" priority="4" rank="1"/>
  </conditionalFormatting>
  <conditionalFormatting sqref="H31:H43">
    <cfRule type="top10" dxfId="43" priority="349" bottom="1" rank="1"/>
    <cfRule type="top10" dxfId="42" priority="350" rank="1"/>
  </conditionalFormatting>
  <conditionalFormatting sqref="S40:S52">
    <cfRule type="top10" dxfId="41" priority="345" bottom="1" rank="1"/>
    <cfRule type="top10" dxfId="40" priority="346" rank="1"/>
  </conditionalFormatting>
  <hyperlinks>
    <hyperlink ref="B1" location="TOC!A1" display="TOC" xr:uid="{00000000-0004-0000-0D00-000000000000}"/>
  </hyperlinks>
  <pageMargins left="0.70866141732283472" right="0.70866141732283472" top="0.74803149606299213" bottom="0.74803149606299213" header="0.31496062992125984" footer="0.31496062992125984"/>
  <pageSetup paperSize="9" scale="71" orientation="landscape" r:id="rId1"/>
  <headerFooter>
    <oddHeader>&amp;C&amp;F</oddHeader>
    <oddFooter>&amp;C&amp;A
Page &amp;P of &amp;N</oddFooter>
  </headerFooter>
  <rowBreaks count="1" manualBreakCount="1">
    <brk id="2" min="1" max="12" man="1"/>
  </rowBreaks>
  <colBreaks count="1" manualBreakCount="1">
    <brk id="1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6D9"/>
  </sheetPr>
  <dimension ref="B1:AA53"/>
  <sheetViews>
    <sheetView zoomScale="90" zoomScaleNormal="90" zoomScaleSheetLayoutView="90" workbookViewId="0">
      <selection activeCell="B3" sqref="B3"/>
    </sheetView>
  </sheetViews>
  <sheetFormatPr defaultRowHeight="15" x14ac:dyDescent="0.25"/>
  <cols>
    <col min="1" max="1" width="5.85546875" style="77" customWidth="1"/>
    <col min="2" max="2" width="18.7109375" style="77" customWidth="1"/>
    <col min="3" max="3" width="14.7109375" style="77" customWidth="1"/>
    <col min="4" max="11" width="10.7109375" style="77" customWidth="1"/>
    <col min="12" max="12" width="11.85546875" style="77" customWidth="1"/>
    <col min="13" max="13" width="10.7109375" style="77" customWidth="1"/>
    <col min="14" max="14" width="14.140625" style="77" customWidth="1"/>
    <col min="15" max="15" width="18.140625" style="77" customWidth="1"/>
    <col min="16" max="16" width="14.140625" style="77" bestFit="1" customWidth="1"/>
    <col min="17" max="17" width="10.7109375" style="77" customWidth="1"/>
    <col min="18" max="18" width="10.140625" style="77" customWidth="1"/>
    <col min="19" max="20" width="9.140625" style="77"/>
    <col min="21" max="21" width="9.140625" style="77" customWidth="1"/>
    <col min="22" max="16384" width="9.140625" style="77"/>
  </cols>
  <sheetData>
    <row r="1" spans="2:17" x14ac:dyDescent="0.25">
      <c r="B1" s="78" t="s">
        <v>53</v>
      </c>
    </row>
    <row r="2" spans="2:17" x14ac:dyDescent="0.25">
      <c r="B2" s="78"/>
    </row>
    <row r="3" spans="2:17" s="444" customFormat="1" ht="15.75" x14ac:dyDescent="0.25">
      <c r="B3" s="52" t="s">
        <v>652</v>
      </c>
    </row>
    <row r="5" spans="2:17" ht="45" customHeight="1" x14ac:dyDescent="0.25">
      <c r="B5" s="759" t="s">
        <v>73</v>
      </c>
      <c r="C5" s="420" t="s">
        <v>472</v>
      </c>
      <c r="D5" s="761" t="s">
        <v>87</v>
      </c>
      <c r="E5" s="761"/>
      <c r="F5" s="761" t="s">
        <v>88</v>
      </c>
      <c r="G5" s="761"/>
      <c r="H5" s="761" t="s">
        <v>89</v>
      </c>
      <c r="I5" s="761"/>
      <c r="J5" s="761" t="s">
        <v>3</v>
      </c>
      <c r="K5" s="761"/>
      <c r="L5" s="650" t="s">
        <v>475</v>
      </c>
      <c r="M5" s="761" t="s">
        <v>4</v>
      </c>
      <c r="N5" s="761"/>
      <c r="O5" s="757" t="s">
        <v>102</v>
      </c>
    </row>
    <row r="6" spans="2:17" x14ac:dyDescent="0.25">
      <c r="B6" s="760"/>
      <c r="C6" s="445" t="s">
        <v>5</v>
      </c>
      <c r="D6" s="445" t="s">
        <v>6</v>
      </c>
      <c r="E6" s="445" t="s">
        <v>7</v>
      </c>
      <c r="F6" s="445" t="s">
        <v>6</v>
      </c>
      <c r="G6" s="445" t="s">
        <v>7</v>
      </c>
      <c r="H6" s="445" t="s">
        <v>6</v>
      </c>
      <c r="I6" s="445" t="s">
        <v>7</v>
      </c>
      <c r="J6" s="445" t="s">
        <v>6</v>
      </c>
      <c r="K6" s="445" t="s">
        <v>7</v>
      </c>
      <c r="L6" s="467" t="s">
        <v>7</v>
      </c>
      <c r="M6" s="445" t="s">
        <v>6</v>
      </c>
      <c r="N6" s="445" t="s">
        <v>7</v>
      </c>
      <c r="O6" s="758"/>
    </row>
    <row r="7" spans="2:17" x14ac:dyDescent="0.25">
      <c r="B7" s="446" t="s">
        <v>8</v>
      </c>
      <c r="C7" s="192">
        <v>162</v>
      </c>
      <c r="D7" s="192">
        <v>98</v>
      </c>
      <c r="E7" s="334">
        <f t="shared" ref="E7:E20" si="0">D7/C7</f>
        <v>0.60493827160493829</v>
      </c>
      <c r="F7" s="192">
        <v>0</v>
      </c>
      <c r="G7" s="144">
        <f t="shared" ref="G7:G21" si="1">F7/C7</f>
        <v>0</v>
      </c>
      <c r="H7" s="192">
        <v>2</v>
      </c>
      <c r="I7" s="212">
        <f t="shared" ref="I7:I21" si="2">H7/C7</f>
        <v>1.2345679012345678E-2</v>
      </c>
      <c r="J7" s="192">
        <v>62</v>
      </c>
      <c r="K7" s="212">
        <f t="shared" ref="K7:K20" si="3">J7/C7</f>
        <v>0.38271604938271603</v>
      </c>
      <c r="L7" s="422">
        <f>E7+G7+I7</f>
        <v>0.61728395061728403</v>
      </c>
      <c r="M7" s="192">
        <v>0</v>
      </c>
      <c r="N7" s="212">
        <f t="shared" ref="N7:N20" si="4">M7/C7</f>
        <v>0</v>
      </c>
      <c r="O7" s="39" t="s">
        <v>37</v>
      </c>
      <c r="Q7" s="447"/>
    </row>
    <row r="8" spans="2:17" x14ac:dyDescent="0.25">
      <c r="B8" s="446" t="s">
        <v>9</v>
      </c>
      <c r="C8" s="192">
        <v>183</v>
      </c>
      <c r="D8" s="192">
        <v>68</v>
      </c>
      <c r="E8" s="337">
        <f t="shared" si="0"/>
        <v>0.37158469945355194</v>
      </c>
      <c r="F8" s="192">
        <v>0</v>
      </c>
      <c r="G8" s="144">
        <f t="shared" si="1"/>
        <v>0</v>
      </c>
      <c r="H8" s="192">
        <v>1</v>
      </c>
      <c r="I8" s="212">
        <f t="shared" si="2"/>
        <v>5.4644808743169399E-3</v>
      </c>
      <c r="J8" s="192">
        <v>114</v>
      </c>
      <c r="K8" s="212">
        <f t="shared" si="3"/>
        <v>0.62295081967213117</v>
      </c>
      <c r="L8" s="422">
        <f t="shared" ref="L8:L20" si="5">E8+G8+I8</f>
        <v>0.37704918032786888</v>
      </c>
      <c r="M8" s="192">
        <v>0</v>
      </c>
      <c r="N8" s="212">
        <f t="shared" si="4"/>
        <v>0</v>
      </c>
      <c r="O8" s="38"/>
      <c r="Q8" s="447"/>
    </row>
    <row r="9" spans="2:17" x14ac:dyDescent="0.25">
      <c r="B9" s="446" t="s">
        <v>10</v>
      </c>
      <c r="C9" s="192">
        <v>220</v>
      </c>
      <c r="D9" s="192">
        <v>82</v>
      </c>
      <c r="E9" s="337">
        <f t="shared" si="0"/>
        <v>0.37272727272727274</v>
      </c>
      <c r="F9" s="192">
        <v>2</v>
      </c>
      <c r="G9" s="144">
        <f t="shared" si="1"/>
        <v>9.0909090909090905E-3</v>
      </c>
      <c r="H9" s="192">
        <v>3</v>
      </c>
      <c r="I9" s="212">
        <f t="shared" si="2"/>
        <v>1.3636363636363636E-2</v>
      </c>
      <c r="J9" s="192">
        <v>130</v>
      </c>
      <c r="K9" s="212">
        <f t="shared" si="3"/>
        <v>0.59090909090909094</v>
      </c>
      <c r="L9" s="422">
        <f t="shared" si="5"/>
        <v>0.39545454545454545</v>
      </c>
      <c r="M9" s="192">
        <v>3</v>
      </c>
      <c r="N9" s="212">
        <f t="shared" si="4"/>
        <v>1.3636363636363636E-2</v>
      </c>
      <c r="O9" s="448"/>
      <c r="Q9" s="447"/>
    </row>
    <row r="10" spans="2:17" x14ac:dyDescent="0.25">
      <c r="B10" s="446" t="s">
        <v>11</v>
      </c>
      <c r="C10" s="192">
        <v>197</v>
      </c>
      <c r="D10" s="192">
        <v>123</v>
      </c>
      <c r="E10" s="337">
        <f t="shared" si="0"/>
        <v>0.62436548223350252</v>
      </c>
      <c r="F10" s="192">
        <v>0</v>
      </c>
      <c r="G10" s="144">
        <f t="shared" si="1"/>
        <v>0</v>
      </c>
      <c r="H10" s="192">
        <v>0</v>
      </c>
      <c r="I10" s="212">
        <f t="shared" si="2"/>
        <v>0</v>
      </c>
      <c r="J10" s="192">
        <v>39</v>
      </c>
      <c r="K10" s="212">
        <f t="shared" si="3"/>
        <v>0.19796954314720813</v>
      </c>
      <c r="L10" s="422">
        <f t="shared" si="5"/>
        <v>0.62436548223350252</v>
      </c>
      <c r="M10" s="192">
        <v>35</v>
      </c>
      <c r="N10" s="212">
        <f t="shared" si="4"/>
        <v>0.17766497461928935</v>
      </c>
      <c r="O10" s="39" t="s">
        <v>37</v>
      </c>
      <c r="Q10" s="447"/>
    </row>
    <row r="11" spans="2:17" x14ac:dyDescent="0.25">
      <c r="B11" s="446" t="s">
        <v>12</v>
      </c>
      <c r="C11" s="192">
        <v>252</v>
      </c>
      <c r="D11" s="192">
        <v>107</v>
      </c>
      <c r="E11" s="337">
        <f t="shared" si="0"/>
        <v>0.42460317460317459</v>
      </c>
      <c r="F11" s="192">
        <v>0</v>
      </c>
      <c r="G11" s="144">
        <f t="shared" si="1"/>
        <v>0</v>
      </c>
      <c r="H11" s="192">
        <v>0</v>
      </c>
      <c r="I11" s="212">
        <f t="shared" si="2"/>
        <v>0</v>
      </c>
      <c r="J11" s="192">
        <v>9</v>
      </c>
      <c r="K11" s="212">
        <f t="shared" si="3"/>
        <v>3.5714285714285712E-2</v>
      </c>
      <c r="L11" s="422">
        <f t="shared" si="5"/>
        <v>0.42460317460317459</v>
      </c>
      <c r="M11" s="192">
        <v>136</v>
      </c>
      <c r="N11" s="212">
        <f t="shared" si="4"/>
        <v>0.53968253968253965</v>
      </c>
      <c r="O11" s="448"/>
      <c r="Q11" s="447"/>
    </row>
    <row r="12" spans="2:17" x14ac:dyDescent="0.25">
      <c r="B12" s="446" t="s">
        <v>622</v>
      </c>
      <c r="C12" s="192">
        <v>267</v>
      </c>
      <c r="D12" s="192">
        <v>7</v>
      </c>
      <c r="E12" s="337">
        <f t="shared" si="0"/>
        <v>2.6217228464419477E-2</v>
      </c>
      <c r="F12" s="192">
        <v>0</v>
      </c>
      <c r="G12" s="144">
        <f t="shared" si="1"/>
        <v>0</v>
      </c>
      <c r="H12" s="192">
        <v>0</v>
      </c>
      <c r="I12" s="212">
        <f t="shared" si="2"/>
        <v>0</v>
      </c>
      <c r="J12" s="192">
        <v>10</v>
      </c>
      <c r="K12" s="212">
        <f t="shared" si="3"/>
        <v>3.7453183520599252E-2</v>
      </c>
      <c r="L12" s="422">
        <f t="shared" si="5"/>
        <v>2.6217228464419477E-2</v>
      </c>
      <c r="M12" s="192">
        <v>250</v>
      </c>
      <c r="N12" s="212">
        <f t="shared" si="4"/>
        <v>0.93632958801498123</v>
      </c>
      <c r="O12" s="36" t="s">
        <v>36</v>
      </c>
      <c r="Q12" s="447"/>
    </row>
    <row r="13" spans="2:17" x14ac:dyDescent="0.25">
      <c r="B13" s="446" t="s">
        <v>68</v>
      </c>
      <c r="C13" s="192">
        <v>188</v>
      </c>
      <c r="D13" s="192">
        <v>102</v>
      </c>
      <c r="E13" s="337">
        <f t="shared" si="0"/>
        <v>0.54255319148936165</v>
      </c>
      <c r="F13" s="192">
        <v>0</v>
      </c>
      <c r="G13" s="144">
        <f t="shared" si="1"/>
        <v>0</v>
      </c>
      <c r="H13" s="192">
        <v>3</v>
      </c>
      <c r="I13" s="212">
        <f t="shared" si="2"/>
        <v>1.5957446808510637E-2</v>
      </c>
      <c r="J13" s="192">
        <v>5</v>
      </c>
      <c r="K13" s="212">
        <f t="shared" si="3"/>
        <v>2.6595744680851064E-2</v>
      </c>
      <c r="L13" s="422">
        <f t="shared" si="5"/>
        <v>0.55851063829787229</v>
      </c>
      <c r="M13" s="192">
        <v>78</v>
      </c>
      <c r="N13" s="212">
        <f t="shared" si="4"/>
        <v>0.41489361702127658</v>
      </c>
      <c r="O13" s="39" t="s">
        <v>37</v>
      </c>
      <c r="Q13" s="447"/>
    </row>
    <row r="14" spans="2:17" x14ac:dyDescent="0.25">
      <c r="B14" s="446" t="s">
        <v>14</v>
      </c>
      <c r="C14" s="192">
        <v>351</v>
      </c>
      <c r="D14" s="192">
        <v>172</v>
      </c>
      <c r="E14" s="337">
        <f t="shared" si="0"/>
        <v>0.49002849002849003</v>
      </c>
      <c r="F14" s="192">
        <v>6</v>
      </c>
      <c r="G14" s="144">
        <f t="shared" si="1"/>
        <v>1.7094017094017096E-2</v>
      </c>
      <c r="H14" s="192">
        <v>8</v>
      </c>
      <c r="I14" s="212">
        <f t="shared" si="2"/>
        <v>2.2792022792022793E-2</v>
      </c>
      <c r="J14" s="192">
        <v>58</v>
      </c>
      <c r="K14" s="212">
        <f t="shared" si="3"/>
        <v>0.16524216524216523</v>
      </c>
      <c r="L14" s="422">
        <f t="shared" si="5"/>
        <v>0.52991452991452992</v>
      </c>
      <c r="M14" s="192">
        <v>107</v>
      </c>
      <c r="N14" s="212">
        <f t="shared" si="4"/>
        <v>0.30484330484330485</v>
      </c>
      <c r="O14" s="39" t="s">
        <v>37</v>
      </c>
      <c r="Q14" s="447"/>
    </row>
    <row r="15" spans="2:17" x14ac:dyDescent="0.25">
      <c r="B15" s="446" t="s">
        <v>69</v>
      </c>
      <c r="C15" s="192">
        <v>226</v>
      </c>
      <c r="D15" s="192">
        <v>63</v>
      </c>
      <c r="E15" s="337">
        <f t="shared" si="0"/>
        <v>0.27876106194690264</v>
      </c>
      <c r="F15" s="192">
        <v>0</v>
      </c>
      <c r="G15" s="144">
        <f t="shared" si="1"/>
        <v>0</v>
      </c>
      <c r="H15" s="192">
        <v>4</v>
      </c>
      <c r="I15" s="212">
        <f t="shared" si="2"/>
        <v>1.7699115044247787E-2</v>
      </c>
      <c r="J15" s="192">
        <v>78</v>
      </c>
      <c r="K15" s="212">
        <f t="shared" si="3"/>
        <v>0.34513274336283184</v>
      </c>
      <c r="L15" s="422">
        <f t="shared" si="5"/>
        <v>0.29646017699115046</v>
      </c>
      <c r="M15" s="192">
        <v>81</v>
      </c>
      <c r="N15" s="212">
        <f t="shared" si="4"/>
        <v>0.3584070796460177</v>
      </c>
      <c r="O15" s="36" t="s">
        <v>36</v>
      </c>
    </row>
    <row r="16" spans="2:17" x14ac:dyDescent="0.25">
      <c r="B16" s="446" t="s">
        <v>70</v>
      </c>
      <c r="C16" s="192">
        <v>96</v>
      </c>
      <c r="D16" s="192">
        <v>77</v>
      </c>
      <c r="E16" s="337">
        <f t="shared" si="0"/>
        <v>0.80208333333333337</v>
      </c>
      <c r="F16" s="192">
        <v>2</v>
      </c>
      <c r="G16" s="144">
        <f t="shared" si="1"/>
        <v>2.0833333333333332E-2</v>
      </c>
      <c r="H16" s="192">
        <v>3</v>
      </c>
      <c r="I16" s="212">
        <f t="shared" si="2"/>
        <v>3.125E-2</v>
      </c>
      <c r="J16" s="192">
        <v>12</v>
      </c>
      <c r="K16" s="212">
        <f t="shared" si="3"/>
        <v>0.125</v>
      </c>
      <c r="L16" s="422">
        <f t="shared" si="5"/>
        <v>0.85416666666666674</v>
      </c>
      <c r="M16" s="192">
        <v>2</v>
      </c>
      <c r="N16" s="212">
        <f t="shared" si="4"/>
        <v>2.0833333333333332E-2</v>
      </c>
      <c r="O16" s="39" t="s">
        <v>101</v>
      </c>
    </row>
    <row r="17" spans="2:27" x14ac:dyDescent="0.25">
      <c r="B17" s="446" t="s">
        <v>71</v>
      </c>
      <c r="C17" s="192">
        <v>172</v>
      </c>
      <c r="D17" s="192">
        <v>7</v>
      </c>
      <c r="E17" s="337">
        <f t="shared" si="0"/>
        <v>4.0697674418604654E-2</v>
      </c>
      <c r="F17" s="192">
        <v>0</v>
      </c>
      <c r="G17" s="144">
        <f t="shared" si="1"/>
        <v>0</v>
      </c>
      <c r="H17" s="192">
        <v>0</v>
      </c>
      <c r="I17" s="212">
        <f t="shared" si="2"/>
        <v>0</v>
      </c>
      <c r="J17" s="192">
        <v>4</v>
      </c>
      <c r="K17" s="212">
        <f t="shared" si="3"/>
        <v>2.3255813953488372E-2</v>
      </c>
      <c r="L17" s="422">
        <f t="shared" si="5"/>
        <v>4.0697674418604654E-2</v>
      </c>
      <c r="M17" s="192">
        <v>161</v>
      </c>
      <c r="N17" s="212">
        <f t="shared" si="4"/>
        <v>0.93604651162790697</v>
      </c>
      <c r="O17" s="36" t="s">
        <v>36</v>
      </c>
    </row>
    <row r="18" spans="2:27" x14ac:dyDescent="0.25">
      <c r="B18" s="446" t="s">
        <v>72</v>
      </c>
      <c r="C18" s="192">
        <v>309</v>
      </c>
      <c r="D18" s="192">
        <v>21</v>
      </c>
      <c r="E18" s="337">
        <f t="shared" si="0"/>
        <v>6.7961165048543687E-2</v>
      </c>
      <c r="F18" s="192">
        <v>0</v>
      </c>
      <c r="G18" s="144">
        <f t="shared" si="1"/>
        <v>0</v>
      </c>
      <c r="H18" s="192">
        <v>0</v>
      </c>
      <c r="I18" s="212">
        <f t="shared" si="2"/>
        <v>0</v>
      </c>
      <c r="J18" s="192">
        <v>1</v>
      </c>
      <c r="K18" s="212">
        <f t="shared" si="3"/>
        <v>3.2362459546925568E-3</v>
      </c>
      <c r="L18" s="422">
        <f t="shared" si="5"/>
        <v>6.7961165048543687E-2</v>
      </c>
      <c r="M18" s="449">
        <v>287</v>
      </c>
      <c r="N18" s="212">
        <f t="shared" si="4"/>
        <v>0.92880258899676371</v>
      </c>
      <c r="O18" s="36" t="s">
        <v>36</v>
      </c>
    </row>
    <row r="19" spans="2:27" x14ac:dyDescent="0.25">
      <c r="B19" s="446" t="s">
        <v>15</v>
      </c>
      <c r="C19" s="192">
        <v>90</v>
      </c>
      <c r="D19" s="192">
        <v>45</v>
      </c>
      <c r="E19" s="337">
        <f t="shared" si="0"/>
        <v>0.5</v>
      </c>
      <c r="F19" s="192">
        <v>1</v>
      </c>
      <c r="G19" s="144">
        <f t="shared" si="1"/>
        <v>1.1111111111111112E-2</v>
      </c>
      <c r="H19" s="192">
        <v>1</v>
      </c>
      <c r="I19" s="212">
        <f t="shared" si="2"/>
        <v>1.1111111111111112E-2</v>
      </c>
      <c r="J19" s="192">
        <v>43</v>
      </c>
      <c r="K19" s="212">
        <f t="shared" si="3"/>
        <v>0.4777777777777778</v>
      </c>
      <c r="L19" s="422">
        <f t="shared" si="5"/>
        <v>0.52222222222222214</v>
      </c>
      <c r="M19" s="192">
        <v>0</v>
      </c>
      <c r="N19" s="212">
        <f t="shared" si="4"/>
        <v>0</v>
      </c>
      <c r="O19" s="38"/>
    </row>
    <row r="20" spans="2:27" x14ac:dyDescent="0.25">
      <c r="B20" s="619" t="s">
        <v>90</v>
      </c>
      <c r="C20" s="191">
        <f>SUM(C7:C19)</f>
        <v>2713</v>
      </c>
      <c r="D20" s="191">
        <f>SUM(D7:D19)</f>
        <v>972</v>
      </c>
      <c r="E20" s="142">
        <f t="shared" si="0"/>
        <v>0.35827497235532618</v>
      </c>
      <c r="F20" s="130">
        <f>SUM(F7:F19)</f>
        <v>11</v>
      </c>
      <c r="G20" s="143">
        <f t="shared" si="1"/>
        <v>4.0545521562845559E-3</v>
      </c>
      <c r="H20" s="191">
        <f>SUM(H7:H19)</f>
        <v>25</v>
      </c>
      <c r="I20" s="142">
        <f t="shared" si="2"/>
        <v>9.2148912642830809E-3</v>
      </c>
      <c r="J20" s="130">
        <f>SUM(J7:J19)</f>
        <v>565</v>
      </c>
      <c r="K20" s="142">
        <f t="shared" si="3"/>
        <v>0.20825654257279763</v>
      </c>
      <c r="L20" s="620">
        <f t="shared" si="5"/>
        <v>0.37154441577589381</v>
      </c>
      <c r="M20" s="191">
        <f>SUM(M7:M19)</f>
        <v>1140</v>
      </c>
      <c r="N20" s="142">
        <f t="shared" si="4"/>
        <v>0.4201990416513085</v>
      </c>
      <c r="O20" s="621"/>
    </row>
    <row r="21" spans="2:27" x14ac:dyDescent="0.25">
      <c r="B21" s="622" t="s">
        <v>607</v>
      </c>
      <c r="C21" s="623">
        <f>C20-C12</f>
        <v>2446</v>
      </c>
      <c r="D21" s="623">
        <f>D20-D12</f>
        <v>965</v>
      </c>
      <c r="E21" s="624">
        <f>D21/C21</f>
        <v>0.39452166802943583</v>
      </c>
      <c r="F21" s="623">
        <f>F20-F12</f>
        <v>11</v>
      </c>
      <c r="G21" s="625">
        <f t="shared" si="1"/>
        <v>4.4971381847914967E-3</v>
      </c>
      <c r="H21" s="623">
        <f>H20-H12</f>
        <v>25</v>
      </c>
      <c r="I21" s="626">
        <f t="shared" si="2"/>
        <v>1.0220768601798855E-2</v>
      </c>
      <c r="J21" s="623">
        <f>J20-J12</f>
        <v>555</v>
      </c>
      <c r="K21" s="626">
        <f>J21/C21</f>
        <v>0.22690106295993459</v>
      </c>
      <c r="L21" s="627">
        <f>E21+G21+I21</f>
        <v>0.40923957481602619</v>
      </c>
      <c r="M21" s="623">
        <f>M20-M12</f>
        <v>890</v>
      </c>
      <c r="N21" s="626">
        <f>M21/C21</f>
        <v>0.36385936222403925</v>
      </c>
      <c r="O21" s="451"/>
      <c r="P21" s="93"/>
      <c r="R21" s="93"/>
      <c r="W21" s="93"/>
      <c r="Z21" s="93"/>
      <c r="AA21" s="93"/>
    </row>
    <row r="22" spans="2:27" x14ac:dyDescent="0.25">
      <c r="B22" s="79" t="s">
        <v>287</v>
      </c>
    </row>
    <row r="23" spans="2:27" x14ac:dyDescent="0.25">
      <c r="B23" s="79" t="s">
        <v>601</v>
      </c>
    </row>
    <row r="24" spans="2:27" x14ac:dyDescent="0.25">
      <c r="B24" s="79" t="s">
        <v>608</v>
      </c>
    </row>
    <row r="25" spans="2:27" x14ac:dyDescent="0.25">
      <c r="B25" s="110" t="s">
        <v>645</v>
      </c>
    </row>
    <row r="26" spans="2:27" x14ac:dyDescent="0.25">
      <c r="B26" s="110" t="s">
        <v>33</v>
      </c>
    </row>
    <row r="28" spans="2:27" ht="15.75" x14ac:dyDescent="0.25">
      <c r="B28" s="52" t="s">
        <v>653</v>
      </c>
    </row>
    <row r="29" spans="2:27" x14ac:dyDescent="0.25">
      <c r="B29" s="309"/>
    </row>
    <row r="30" spans="2:27" ht="29.25" customHeight="1" x14ac:dyDescent="0.25">
      <c r="B30" s="723" t="s">
        <v>73</v>
      </c>
      <c r="C30" s="278" t="s">
        <v>473</v>
      </c>
      <c r="D30" s="722" t="s">
        <v>474</v>
      </c>
      <c r="E30" s="722"/>
      <c r="F30" s="707" t="s">
        <v>39</v>
      </c>
      <c r="G30" s="707"/>
      <c r="H30" s="722" t="s">
        <v>91</v>
      </c>
      <c r="I30" s="722"/>
      <c r="J30" s="722" t="s">
        <v>40</v>
      </c>
      <c r="K30" s="722"/>
      <c r="L30" s="707" t="s">
        <v>41</v>
      </c>
      <c r="M30" s="707"/>
      <c r="N30" s="726" t="s">
        <v>92</v>
      </c>
    </row>
    <row r="31" spans="2:27" x14ac:dyDescent="0.25">
      <c r="B31" s="724"/>
      <c r="C31" s="281" t="s">
        <v>5</v>
      </c>
      <c r="D31" s="281" t="s">
        <v>6</v>
      </c>
      <c r="E31" s="421" t="s">
        <v>7</v>
      </c>
      <c r="F31" s="281" t="s">
        <v>6</v>
      </c>
      <c r="G31" s="281" t="s">
        <v>7</v>
      </c>
      <c r="H31" s="281" t="s">
        <v>6</v>
      </c>
      <c r="I31" s="281" t="s">
        <v>7</v>
      </c>
      <c r="J31" s="281" t="s">
        <v>6</v>
      </c>
      <c r="K31" s="281" t="s">
        <v>7</v>
      </c>
      <c r="L31" s="281" t="s">
        <v>6</v>
      </c>
      <c r="M31" s="281" t="s">
        <v>7</v>
      </c>
      <c r="N31" s="706"/>
    </row>
    <row r="32" spans="2:27" x14ac:dyDescent="0.25">
      <c r="B32" s="423" t="s">
        <v>8</v>
      </c>
      <c r="C32" s="192">
        <v>162</v>
      </c>
      <c r="D32" s="152">
        <v>98</v>
      </c>
      <c r="E32" s="424">
        <f>D32/C32</f>
        <v>0.60493827160493829</v>
      </c>
      <c r="F32" s="192">
        <v>0</v>
      </c>
      <c r="G32" s="424">
        <f t="shared" ref="G32:G46" si="6">F32/D32</f>
        <v>0</v>
      </c>
      <c r="H32" s="192">
        <v>78</v>
      </c>
      <c r="I32" s="334">
        <f>H32/D32</f>
        <v>0.79591836734693877</v>
      </c>
      <c r="J32" s="192">
        <v>11</v>
      </c>
      <c r="K32" s="424">
        <f t="shared" ref="K32:K46" si="7">J32/D32</f>
        <v>0.11224489795918367</v>
      </c>
      <c r="L32" s="192">
        <v>9</v>
      </c>
      <c r="M32" s="424">
        <f t="shared" ref="M32:M46" si="8">L32/D32</f>
        <v>9.1836734693877556E-2</v>
      </c>
      <c r="N32" s="452"/>
    </row>
    <row r="33" spans="2:14" x14ac:dyDescent="0.25">
      <c r="B33" s="423" t="s">
        <v>9</v>
      </c>
      <c r="C33" s="192">
        <v>183</v>
      </c>
      <c r="D33" s="152">
        <v>68</v>
      </c>
      <c r="E33" s="424">
        <f t="shared" ref="E33:E46" si="9">D33/C33</f>
        <v>0.37158469945355194</v>
      </c>
      <c r="F33" s="192">
        <v>7</v>
      </c>
      <c r="G33" s="424">
        <f t="shared" si="6"/>
        <v>0.10294117647058823</v>
      </c>
      <c r="H33" s="192">
        <v>49</v>
      </c>
      <c r="I33" s="337">
        <f t="shared" ref="I33:I46" si="10">H33/D33</f>
        <v>0.72058823529411764</v>
      </c>
      <c r="J33" s="192">
        <v>11</v>
      </c>
      <c r="K33" s="424">
        <f t="shared" si="7"/>
        <v>0.16176470588235295</v>
      </c>
      <c r="L33" s="192">
        <v>1</v>
      </c>
      <c r="M33" s="424">
        <f t="shared" si="8"/>
        <v>1.4705882352941176E-2</v>
      </c>
      <c r="N33" s="452"/>
    </row>
    <row r="34" spans="2:14" x14ac:dyDescent="0.25">
      <c r="B34" s="423" t="s">
        <v>10</v>
      </c>
      <c r="C34" s="192">
        <v>220</v>
      </c>
      <c r="D34" s="152">
        <v>82</v>
      </c>
      <c r="E34" s="424">
        <f t="shared" si="9"/>
        <v>0.37272727272727274</v>
      </c>
      <c r="F34" s="192">
        <v>1</v>
      </c>
      <c r="G34" s="424">
        <f t="shared" si="6"/>
        <v>1.2195121951219513E-2</v>
      </c>
      <c r="H34" s="192">
        <v>68</v>
      </c>
      <c r="I34" s="337">
        <f t="shared" si="10"/>
        <v>0.82926829268292679</v>
      </c>
      <c r="J34" s="192">
        <v>7</v>
      </c>
      <c r="K34" s="424">
        <f t="shared" si="7"/>
        <v>8.5365853658536592E-2</v>
      </c>
      <c r="L34" s="192">
        <v>6</v>
      </c>
      <c r="M34" s="424">
        <f t="shared" si="8"/>
        <v>7.3170731707317069E-2</v>
      </c>
      <c r="N34" s="452"/>
    </row>
    <row r="35" spans="2:14" x14ac:dyDescent="0.25">
      <c r="B35" s="423" t="s">
        <v>11</v>
      </c>
      <c r="C35" s="192">
        <v>197</v>
      </c>
      <c r="D35" s="152">
        <v>123</v>
      </c>
      <c r="E35" s="424">
        <f t="shared" si="9"/>
        <v>0.62436548223350252</v>
      </c>
      <c r="F35" s="192">
        <v>5</v>
      </c>
      <c r="G35" s="424">
        <f t="shared" si="6"/>
        <v>4.065040650406504E-2</v>
      </c>
      <c r="H35" s="192">
        <v>108</v>
      </c>
      <c r="I35" s="337">
        <f t="shared" si="10"/>
        <v>0.87804878048780488</v>
      </c>
      <c r="J35" s="192">
        <v>7</v>
      </c>
      <c r="K35" s="424">
        <f t="shared" si="7"/>
        <v>5.6910569105691054E-2</v>
      </c>
      <c r="L35" s="192">
        <v>3</v>
      </c>
      <c r="M35" s="424">
        <f t="shared" si="8"/>
        <v>2.4390243902439025E-2</v>
      </c>
      <c r="N35" s="452"/>
    </row>
    <row r="36" spans="2:14" x14ac:dyDescent="0.25">
      <c r="B36" s="423" t="s">
        <v>12</v>
      </c>
      <c r="C36" s="192">
        <v>252</v>
      </c>
      <c r="D36" s="152">
        <v>107</v>
      </c>
      <c r="E36" s="424">
        <f t="shared" si="9"/>
        <v>0.42460317460317459</v>
      </c>
      <c r="F36" s="192">
        <v>11</v>
      </c>
      <c r="G36" s="424">
        <f t="shared" si="6"/>
        <v>0.10280373831775701</v>
      </c>
      <c r="H36" s="192">
        <v>89</v>
      </c>
      <c r="I36" s="337">
        <f t="shared" si="10"/>
        <v>0.83177570093457942</v>
      </c>
      <c r="J36" s="192">
        <v>4</v>
      </c>
      <c r="K36" s="424">
        <f t="shared" si="7"/>
        <v>3.7383177570093455E-2</v>
      </c>
      <c r="L36" s="192">
        <v>3</v>
      </c>
      <c r="M36" s="424">
        <f t="shared" si="8"/>
        <v>2.8037383177570093E-2</v>
      </c>
      <c r="N36" s="452"/>
    </row>
    <row r="37" spans="2:14" x14ac:dyDescent="0.25">
      <c r="B37" s="423" t="s">
        <v>622</v>
      </c>
      <c r="C37" s="192">
        <v>267</v>
      </c>
      <c r="D37" s="152">
        <v>7</v>
      </c>
      <c r="E37" s="424">
        <f t="shared" si="9"/>
        <v>2.6217228464419477E-2</v>
      </c>
      <c r="F37" s="192">
        <v>0</v>
      </c>
      <c r="G37" s="424">
        <f t="shared" si="6"/>
        <v>0</v>
      </c>
      <c r="H37" s="192">
        <v>5</v>
      </c>
      <c r="I37" s="337">
        <f t="shared" si="10"/>
        <v>0.7142857142857143</v>
      </c>
      <c r="J37" s="192">
        <v>2</v>
      </c>
      <c r="K37" s="424">
        <f t="shared" si="7"/>
        <v>0.2857142857142857</v>
      </c>
      <c r="L37" s="192">
        <v>0</v>
      </c>
      <c r="M37" s="424">
        <f t="shared" si="8"/>
        <v>0</v>
      </c>
      <c r="N37" s="452"/>
    </row>
    <row r="38" spans="2:14" x14ac:dyDescent="0.25">
      <c r="B38" s="423" t="s">
        <v>68</v>
      </c>
      <c r="C38" s="192">
        <v>188</v>
      </c>
      <c r="D38" s="152">
        <v>102</v>
      </c>
      <c r="E38" s="424">
        <f t="shared" si="9"/>
        <v>0.54255319148936165</v>
      </c>
      <c r="F38" s="192">
        <v>1</v>
      </c>
      <c r="G38" s="424">
        <f t="shared" si="6"/>
        <v>9.8039215686274508E-3</v>
      </c>
      <c r="H38" s="192">
        <v>85</v>
      </c>
      <c r="I38" s="337">
        <f t="shared" si="10"/>
        <v>0.83333333333333337</v>
      </c>
      <c r="J38" s="192">
        <v>13</v>
      </c>
      <c r="K38" s="424">
        <f t="shared" si="7"/>
        <v>0.12745098039215685</v>
      </c>
      <c r="L38" s="192">
        <v>3</v>
      </c>
      <c r="M38" s="424">
        <f t="shared" si="8"/>
        <v>2.9411764705882353E-2</v>
      </c>
      <c r="N38" s="452"/>
    </row>
    <row r="39" spans="2:14" x14ac:dyDescent="0.25">
      <c r="B39" s="423" t="s">
        <v>14</v>
      </c>
      <c r="C39" s="192">
        <v>351</v>
      </c>
      <c r="D39" s="152">
        <v>172</v>
      </c>
      <c r="E39" s="424">
        <f t="shared" si="9"/>
        <v>0.49002849002849003</v>
      </c>
      <c r="F39" s="192">
        <v>8</v>
      </c>
      <c r="G39" s="424">
        <f t="shared" si="6"/>
        <v>4.6511627906976744E-2</v>
      </c>
      <c r="H39" s="192">
        <v>138</v>
      </c>
      <c r="I39" s="337">
        <f t="shared" si="10"/>
        <v>0.80232558139534882</v>
      </c>
      <c r="J39" s="192">
        <v>17</v>
      </c>
      <c r="K39" s="424">
        <f t="shared" si="7"/>
        <v>9.8837209302325577E-2</v>
      </c>
      <c r="L39" s="192">
        <v>9</v>
      </c>
      <c r="M39" s="424">
        <f t="shared" si="8"/>
        <v>5.232558139534884E-2</v>
      </c>
      <c r="N39" s="452"/>
    </row>
    <row r="40" spans="2:14" x14ac:dyDescent="0.25">
      <c r="B40" s="423" t="s">
        <v>623</v>
      </c>
      <c r="C40" s="192">
        <v>226</v>
      </c>
      <c r="D40" s="152">
        <v>63</v>
      </c>
      <c r="E40" s="424">
        <f t="shared" si="9"/>
        <v>0.27876106194690264</v>
      </c>
      <c r="F40" s="192">
        <v>0</v>
      </c>
      <c r="G40" s="424">
        <f t="shared" si="6"/>
        <v>0</v>
      </c>
      <c r="H40" s="192">
        <v>55</v>
      </c>
      <c r="I40" s="337">
        <f t="shared" si="10"/>
        <v>0.87301587301587302</v>
      </c>
      <c r="J40" s="192">
        <v>6</v>
      </c>
      <c r="K40" s="424">
        <f t="shared" si="7"/>
        <v>9.5238095238095233E-2</v>
      </c>
      <c r="L40" s="192">
        <v>2</v>
      </c>
      <c r="M40" s="424">
        <f t="shared" si="8"/>
        <v>3.1746031746031744E-2</v>
      </c>
      <c r="N40" s="452"/>
    </row>
    <row r="41" spans="2:14" x14ac:dyDescent="0.25">
      <c r="B41" s="423" t="s">
        <v>70</v>
      </c>
      <c r="C41" s="192">
        <v>96</v>
      </c>
      <c r="D41" s="152">
        <v>77</v>
      </c>
      <c r="E41" s="424">
        <f t="shared" si="9"/>
        <v>0.80208333333333337</v>
      </c>
      <c r="F41" s="192">
        <v>2</v>
      </c>
      <c r="G41" s="424">
        <f t="shared" si="6"/>
        <v>2.5974025974025976E-2</v>
      </c>
      <c r="H41" s="192">
        <v>62</v>
      </c>
      <c r="I41" s="337">
        <f t="shared" si="10"/>
        <v>0.80519480519480524</v>
      </c>
      <c r="J41" s="192">
        <v>7</v>
      </c>
      <c r="K41" s="424">
        <f t="shared" si="7"/>
        <v>9.0909090909090912E-2</v>
      </c>
      <c r="L41" s="192">
        <v>6</v>
      </c>
      <c r="M41" s="424">
        <f t="shared" si="8"/>
        <v>7.792207792207792E-2</v>
      </c>
      <c r="N41" s="452"/>
    </row>
    <row r="42" spans="2:14" x14ac:dyDescent="0.25">
      <c r="B42" s="423" t="s">
        <v>624</v>
      </c>
      <c r="C42" s="192">
        <v>172</v>
      </c>
      <c r="D42" s="152">
        <v>7</v>
      </c>
      <c r="E42" s="424">
        <f t="shared" si="9"/>
        <v>4.0697674418604654E-2</v>
      </c>
      <c r="F42" s="192">
        <v>0</v>
      </c>
      <c r="G42" s="424">
        <f>F42/D42</f>
        <v>0</v>
      </c>
      <c r="H42" s="192">
        <v>5</v>
      </c>
      <c r="I42" s="337">
        <f>H42/D42</f>
        <v>0.7142857142857143</v>
      </c>
      <c r="J42" s="192">
        <v>1</v>
      </c>
      <c r="K42" s="424">
        <f t="shared" si="7"/>
        <v>0.14285714285714285</v>
      </c>
      <c r="L42" s="192">
        <v>1</v>
      </c>
      <c r="M42" s="424">
        <f t="shared" si="8"/>
        <v>0.14285714285714285</v>
      </c>
      <c r="N42" s="452"/>
    </row>
    <row r="43" spans="2:14" x14ac:dyDescent="0.25">
      <c r="B43" s="423" t="s">
        <v>625</v>
      </c>
      <c r="C43" s="192">
        <v>309</v>
      </c>
      <c r="D43" s="152">
        <v>21</v>
      </c>
      <c r="E43" s="424">
        <f t="shared" si="9"/>
        <v>6.7961165048543687E-2</v>
      </c>
      <c r="F43" s="192">
        <v>0</v>
      </c>
      <c r="G43" s="424">
        <f t="shared" si="6"/>
        <v>0</v>
      </c>
      <c r="H43" s="192">
        <v>20</v>
      </c>
      <c r="I43" s="337">
        <f t="shared" si="10"/>
        <v>0.95238095238095233</v>
      </c>
      <c r="J43" s="192">
        <v>1</v>
      </c>
      <c r="K43" s="424">
        <f t="shared" si="7"/>
        <v>4.7619047619047616E-2</v>
      </c>
      <c r="L43" s="192">
        <v>0</v>
      </c>
      <c r="M43" s="424">
        <f t="shared" si="8"/>
        <v>0</v>
      </c>
      <c r="N43" s="452"/>
    </row>
    <row r="44" spans="2:14" x14ac:dyDescent="0.25">
      <c r="B44" s="423" t="s">
        <v>15</v>
      </c>
      <c r="C44" s="192">
        <v>90</v>
      </c>
      <c r="D44" s="152">
        <v>45</v>
      </c>
      <c r="E44" s="424">
        <f t="shared" si="9"/>
        <v>0.5</v>
      </c>
      <c r="F44" s="192">
        <v>1</v>
      </c>
      <c r="G44" s="424">
        <f t="shared" si="6"/>
        <v>2.2222222222222223E-2</v>
      </c>
      <c r="H44" s="192">
        <v>35</v>
      </c>
      <c r="I44" s="337">
        <f t="shared" si="10"/>
        <v>0.77777777777777779</v>
      </c>
      <c r="J44" s="192">
        <v>5</v>
      </c>
      <c r="K44" s="424">
        <f t="shared" si="7"/>
        <v>0.1111111111111111</v>
      </c>
      <c r="L44" s="192">
        <v>4</v>
      </c>
      <c r="M44" s="424">
        <f t="shared" si="8"/>
        <v>8.8888888888888892E-2</v>
      </c>
      <c r="N44" s="452"/>
    </row>
    <row r="45" spans="2:14" x14ac:dyDescent="0.25">
      <c r="B45" s="632" t="s">
        <v>90</v>
      </c>
      <c r="C45" s="191">
        <f>SUM(C32:C44)</f>
        <v>2713</v>
      </c>
      <c r="D45" s="191">
        <f>SUM(D32:D44)</f>
        <v>972</v>
      </c>
      <c r="E45" s="633">
        <f t="shared" si="9"/>
        <v>0.35827497235532618</v>
      </c>
      <c r="F45" s="634">
        <f>SUM(F32:F44)</f>
        <v>36</v>
      </c>
      <c r="G45" s="633">
        <f t="shared" si="6"/>
        <v>3.7037037037037035E-2</v>
      </c>
      <c r="H45" s="634">
        <f>SUM(H32:H44)</f>
        <v>797</v>
      </c>
      <c r="I45" s="633">
        <f t="shared" si="10"/>
        <v>0.81995884773662553</v>
      </c>
      <c r="J45" s="634">
        <f>SUM(J32:J44)</f>
        <v>92</v>
      </c>
      <c r="K45" s="633">
        <f t="shared" si="7"/>
        <v>9.4650205761316872E-2</v>
      </c>
      <c r="L45" s="634">
        <f>SUM(L32:L44)</f>
        <v>47</v>
      </c>
      <c r="M45" s="633">
        <f t="shared" si="8"/>
        <v>4.8353909465020578E-2</v>
      </c>
      <c r="N45" s="455"/>
    </row>
    <row r="46" spans="2:14" x14ac:dyDescent="0.25">
      <c r="B46" s="628" t="s">
        <v>605</v>
      </c>
      <c r="C46" s="623">
        <f>C45-C37-C40-C42-C43</f>
        <v>1739</v>
      </c>
      <c r="D46" s="623">
        <f>D45-D37-D40-D42-D43</f>
        <v>874</v>
      </c>
      <c r="E46" s="629">
        <f t="shared" si="9"/>
        <v>0.50258769407705572</v>
      </c>
      <c r="F46" s="630">
        <f>F45-F37-F40-F42-F43</f>
        <v>36</v>
      </c>
      <c r="G46" s="629">
        <f t="shared" si="6"/>
        <v>4.1189931350114416E-2</v>
      </c>
      <c r="H46" s="630">
        <f>H45-H37-H40-H42-H43</f>
        <v>712</v>
      </c>
      <c r="I46" s="631">
        <f t="shared" si="10"/>
        <v>0.81464530892448517</v>
      </c>
      <c r="J46" s="630">
        <f>J45-J37-J40-J42-J43</f>
        <v>82</v>
      </c>
      <c r="K46" s="629">
        <f t="shared" si="7"/>
        <v>9.3821510297482841E-2</v>
      </c>
      <c r="L46" s="630">
        <f>L45-L37-L40-L42-L43</f>
        <v>44</v>
      </c>
      <c r="M46" s="629">
        <f t="shared" si="8"/>
        <v>5.0343249427917618E-2</v>
      </c>
      <c r="N46" s="453"/>
    </row>
    <row r="47" spans="2:14" x14ac:dyDescent="0.25">
      <c r="B47" s="79" t="s">
        <v>287</v>
      </c>
    </row>
    <row r="48" spans="2:14" x14ac:dyDescent="0.25">
      <c r="B48" s="79" t="s">
        <v>604</v>
      </c>
    </row>
    <row r="49" spans="2:15" ht="27.75" customHeight="1" x14ac:dyDescent="0.25">
      <c r="B49" s="763" t="s">
        <v>606</v>
      </c>
      <c r="C49" s="763"/>
      <c r="D49" s="763"/>
      <c r="E49" s="763"/>
      <c r="F49" s="763"/>
      <c r="G49" s="763"/>
      <c r="H49" s="763"/>
      <c r="I49" s="763"/>
      <c r="J49" s="763"/>
      <c r="K49" s="763"/>
      <c r="L49" s="763"/>
      <c r="M49" s="763"/>
      <c r="N49" s="763"/>
      <c r="O49" s="763"/>
    </row>
    <row r="50" spans="2:15" x14ac:dyDescent="0.25">
      <c r="B50" s="110" t="s">
        <v>33</v>
      </c>
    </row>
    <row r="53" spans="2:15" x14ac:dyDescent="0.25">
      <c r="B53" s="762"/>
      <c r="C53" s="762"/>
      <c r="D53" s="762"/>
      <c r="E53" s="762"/>
      <c r="F53" s="762"/>
      <c r="G53" s="762"/>
      <c r="H53" s="762"/>
      <c r="I53" s="762"/>
      <c r="J53" s="762"/>
      <c r="K53" s="762"/>
      <c r="L53" s="762"/>
      <c r="M53" s="762"/>
    </row>
  </sheetData>
  <mergeCells count="16">
    <mergeCell ref="H30:I30"/>
    <mergeCell ref="J30:K30"/>
    <mergeCell ref="B53:M53"/>
    <mergeCell ref="B49:O49"/>
    <mergeCell ref="L30:M30"/>
    <mergeCell ref="N30:N31"/>
    <mergeCell ref="B30:B31"/>
    <mergeCell ref="D30:E30"/>
    <mergeCell ref="F30:G30"/>
    <mergeCell ref="O5:O6"/>
    <mergeCell ref="B5:B6"/>
    <mergeCell ref="D5:E5"/>
    <mergeCell ref="F5:G5"/>
    <mergeCell ref="H5:I5"/>
    <mergeCell ref="J5:K5"/>
    <mergeCell ref="M5:N5"/>
  </mergeCells>
  <conditionalFormatting sqref="D7:D19">
    <cfRule type="cellIs" dxfId="39" priority="7" operator="lessThan">
      <formula>10</formula>
    </cfRule>
  </conditionalFormatting>
  <conditionalFormatting sqref="D32:D44">
    <cfRule type="cellIs" dxfId="38" priority="8" operator="lessThan">
      <formula>10</formula>
    </cfRule>
  </conditionalFormatting>
  <conditionalFormatting sqref="E7:E19">
    <cfRule type="top10" dxfId="37" priority="5" bottom="1" rank="1"/>
    <cfRule type="top10" dxfId="36" priority="6" rank="1"/>
  </conditionalFormatting>
  <conditionalFormatting sqref="I32:I44">
    <cfRule type="top10" dxfId="35" priority="3" bottom="1" rank="1"/>
    <cfRule type="top10" dxfId="34" priority="4" rank="1"/>
  </conditionalFormatting>
  <hyperlinks>
    <hyperlink ref="B1" location="TOC!A1" display="TOC" xr:uid="{00000000-0004-0000-0E00-000000000000}"/>
  </hyperlinks>
  <pageMargins left="0.70866141732283472" right="0.70866141732283472" top="0.74803149606299213" bottom="0.74803149606299213" header="0.31496062992125984" footer="0.31496062992125984"/>
  <pageSetup paperSize="9" scale="54" orientation="landscape" r:id="rId1"/>
  <headerFooter>
    <oddHeader>&amp;C&amp;F</oddHeader>
    <oddFooter>&amp;C&amp;A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6D9"/>
  </sheetPr>
  <dimension ref="B1:M77"/>
  <sheetViews>
    <sheetView zoomScale="92" zoomScaleNormal="90" zoomScaleSheetLayoutView="90" workbookViewId="0">
      <selection activeCell="B5" sqref="B5:B7"/>
    </sheetView>
  </sheetViews>
  <sheetFormatPr defaultRowHeight="15" x14ac:dyDescent="0.25"/>
  <cols>
    <col min="1" max="1" width="5.5703125" style="77" customWidth="1"/>
    <col min="2" max="2" width="15.7109375" style="77" customWidth="1"/>
    <col min="3" max="10" width="12.7109375" style="77" customWidth="1"/>
    <col min="11" max="11" width="15.85546875" style="77" customWidth="1"/>
    <col min="12" max="12" width="15.7109375" style="77" customWidth="1"/>
    <col min="13" max="14" width="9.140625" style="77"/>
    <col min="15" max="15" width="9.28515625" style="77" customWidth="1"/>
    <col min="16" max="16384" width="9.140625" style="77"/>
  </cols>
  <sheetData>
    <row r="1" spans="2:12" x14ac:dyDescent="0.25">
      <c r="B1" s="78" t="s">
        <v>53</v>
      </c>
    </row>
    <row r="3" spans="2:12" ht="32.25" customHeight="1" x14ac:dyDescent="0.25">
      <c r="B3" s="700" t="s">
        <v>635</v>
      </c>
      <c r="C3" s="700"/>
      <c r="D3" s="700"/>
      <c r="E3" s="700"/>
      <c r="F3" s="700"/>
      <c r="G3" s="700"/>
      <c r="H3" s="700"/>
      <c r="I3" s="700"/>
      <c r="J3" s="700"/>
      <c r="K3" s="700"/>
      <c r="L3" s="700"/>
    </row>
    <row r="4" spans="2:12" x14ac:dyDescent="0.25">
      <c r="B4" s="51"/>
      <c r="C4" s="51"/>
      <c r="D4" s="51"/>
      <c r="E4" s="51"/>
      <c r="F4" s="51"/>
      <c r="G4" s="51"/>
      <c r="H4" s="51"/>
      <c r="I4" s="51"/>
      <c r="J4" s="51"/>
    </row>
    <row r="5" spans="2:12" ht="24" customHeight="1" x14ac:dyDescent="0.25">
      <c r="B5" s="687" t="s">
        <v>73</v>
      </c>
      <c r="C5" s="275" t="s">
        <v>0</v>
      </c>
      <c r="D5" s="692" t="s">
        <v>44</v>
      </c>
      <c r="E5" s="692"/>
      <c r="F5" s="692" t="s">
        <v>3</v>
      </c>
      <c r="G5" s="692"/>
      <c r="H5" s="692" t="s">
        <v>475</v>
      </c>
      <c r="I5" s="692" t="s">
        <v>4</v>
      </c>
      <c r="J5" s="692"/>
      <c r="K5" s="769" t="s">
        <v>102</v>
      </c>
    </row>
    <row r="6" spans="2:12" x14ac:dyDescent="0.25">
      <c r="B6" s="688"/>
      <c r="C6" s="112" t="s">
        <v>476</v>
      </c>
      <c r="D6" s="693"/>
      <c r="E6" s="693"/>
      <c r="F6" s="693"/>
      <c r="G6" s="693"/>
      <c r="H6" s="693"/>
      <c r="I6" s="693"/>
      <c r="J6" s="693"/>
      <c r="K6" s="770"/>
    </row>
    <row r="7" spans="2:12" ht="15" customHeight="1" x14ac:dyDescent="0.25">
      <c r="B7" s="689"/>
      <c r="C7" s="87" t="s">
        <v>5</v>
      </c>
      <c r="D7" s="87" t="s">
        <v>6</v>
      </c>
      <c r="E7" s="87" t="s">
        <v>7</v>
      </c>
      <c r="F7" s="282" t="s">
        <v>6</v>
      </c>
      <c r="G7" s="282" t="s">
        <v>7</v>
      </c>
      <c r="H7" s="282" t="s">
        <v>7</v>
      </c>
      <c r="I7" s="282" t="s">
        <v>6</v>
      </c>
      <c r="J7" s="282" t="s">
        <v>7</v>
      </c>
      <c r="K7" s="771"/>
    </row>
    <row r="8" spans="2:12" ht="15" customHeight="1" x14ac:dyDescent="0.25">
      <c r="B8" s="291" t="s">
        <v>8</v>
      </c>
      <c r="C8" s="192">
        <f>SUM(D8+F8+I8)</f>
        <v>162</v>
      </c>
      <c r="D8" s="192">
        <v>113</v>
      </c>
      <c r="E8" s="334">
        <f>D8/C8</f>
        <v>0.69753086419753085</v>
      </c>
      <c r="F8" s="192">
        <v>49</v>
      </c>
      <c r="G8" s="46">
        <f t="shared" ref="G8:G21" si="0">F8/C8</f>
        <v>0.30246913580246915</v>
      </c>
      <c r="H8" s="182">
        <f>E8+G8</f>
        <v>1</v>
      </c>
      <c r="I8" s="192">
        <v>0</v>
      </c>
      <c r="J8" s="46">
        <f t="shared" ref="J8:J21" si="1">I8/C8</f>
        <v>0</v>
      </c>
      <c r="K8" s="39" t="s">
        <v>37</v>
      </c>
    </row>
    <row r="9" spans="2:12" x14ac:dyDescent="0.25">
      <c r="B9" s="291" t="s">
        <v>9</v>
      </c>
      <c r="C9" s="192">
        <f t="shared" ref="C9:C20" si="2">SUM(D9+F9+I9)</f>
        <v>183</v>
      </c>
      <c r="D9" s="192">
        <v>62</v>
      </c>
      <c r="E9" s="337">
        <f t="shared" ref="E9:E19" si="3">D9/C9</f>
        <v>0.33879781420765026</v>
      </c>
      <c r="F9" s="192">
        <v>121</v>
      </c>
      <c r="G9" s="46">
        <f t="shared" si="0"/>
        <v>0.66120218579234968</v>
      </c>
      <c r="H9" s="182">
        <f t="shared" ref="H9:H20" si="4">E9+G9</f>
        <v>1</v>
      </c>
      <c r="I9" s="192">
        <v>0</v>
      </c>
      <c r="J9" s="46">
        <f t="shared" si="1"/>
        <v>0</v>
      </c>
      <c r="K9" s="175"/>
    </row>
    <row r="10" spans="2:12" x14ac:dyDescent="0.25">
      <c r="B10" s="291" t="s">
        <v>10</v>
      </c>
      <c r="C10" s="192">
        <f t="shared" si="2"/>
        <v>220</v>
      </c>
      <c r="D10" s="192">
        <v>56</v>
      </c>
      <c r="E10" s="337">
        <f t="shared" si="3"/>
        <v>0.25454545454545452</v>
      </c>
      <c r="F10" s="192">
        <v>127</v>
      </c>
      <c r="G10" s="46">
        <f t="shared" si="0"/>
        <v>0.57727272727272727</v>
      </c>
      <c r="H10" s="182">
        <f t="shared" si="4"/>
        <v>0.83181818181818179</v>
      </c>
      <c r="I10" s="192">
        <v>37</v>
      </c>
      <c r="J10" s="46">
        <f t="shared" si="1"/>
        <v>0.16818181818181818</v>
      </c>
      <c r="K10" s="36" t="s">
        <v>36</v>
      </c>
    </row>
    <row r="11" spans="2:12" x14ac:dyDescent="0.25">
      <c r="B11" s="291" t="s">
        <v>11</v>
      </c>
      <c r="C11" s="192">
        <f t="shared" si="2"/>
        <v>197</v>
      </c>
      <c r="D11" s="192">
        <v>70</v>
      </c>
      <c r="E11" s="337">
        <f t="shared" si="3"/>
        <v>0.35532994923857869</v>
      </c>
      <c r="F11" s="192">
        <v>93</v>
      </c>
      <c r="G11" s="46">
        <f t="shared" si="0"/>
        <v>0.4720812182741117</v>
      </c>
      <c r="H11" s="182">
        <f t="shared" si="4"/>
        <v>0.82741116751269039</v>
      </c>
      <c r="I11" s="192">
        <v>34</v>
      </c>
      <c r="J11" s="46">
        <f t="shared" si="1"/>
        <v>0.17258883248730963</v>
      </c>
      <c r="K11" s="175"/>
    </row>
    <row r="12" spans="2:12" x14ac:dyDescent="0.25">
      <c r="B12" s="291" t="s">
        <v>12</v>
      </c>
      <c r="C12" s="192">
        <f t="shared" si="2"/>
        <v>252</v>
      </c>
      <c r="D12" s="192">
        <v>88</v>
      </c>
      <c r="E12" s="337">
        <f t="shared" si="3"/>
        <v>0.34920634920634919</v>
      </c>
      <c r="F12" s="192">
        <v>39</v>
      </c>
      <c r="G12" s="46">
        <f t="shared" si="0"/>
        <v>0.15476190476190477</v>
      </c>
      <c r="H12" s="182">
        <f t="shared" si="4"/>
        <v>0.50396825396825395</v>
      </c>
      <c r="I12" s="192">
        <v>125</v>
      </c>
      <c r="J12" s="46">
        <f t="shared" si="1"/>
        <v>0.49603174603174605</v>
      </c>
      <c r="K12" s="175"/>
    </row>
    <row r="13" spans="2:12" x14ac:dyDescent="0.25">
      <c r="B13" s="291" t="s">
        <v>622</v>
      </c>
      <c r="C13" s="192">
        <f t="shared" si="2"/>
        <v>267</v>
      </c>
      <c r="D13" s="192">
        <v>135</v>
      </c>
      <c r="E13" s="337">
        <f t="shared" si="3"/>
        <v>0.5056179775280899</v>
      </c>
      <c r="F13" s="192">
        <v>76</v>
      </c>
      <c r="G13" s="46">
        <f t="shared" si="0"/>
        <v>0.28464419475655428</v>
      </c>
      <c r="H13" s="182">
        <f t="shared" si="4"/>
        <v>0.79026217228464413</v>
      </c>
      <c r="I13" s="192">
        <v>56</v>
      </c>
      <c r="J13" s="46">
        <f t="shared" si="1"/>
        <v>0.20973782771535582</v>
      </c>
      <c r="K13" s="39" t="s">
        <v>37</v>
      </c>
    </row>
    <row r="14" spans="2:12" x14ac:dyDescent="0.25">
      <c r="B14" s="291" t="s">
        <v>68</v>
      </c>
      <c r="C14" s="192">
        <f t="shared" si="2"/>
        <v>188</v>
      </c>
      <c r="D14" s="192">
        <v>112</v>
      </c>
      <c r="E14" s="337">
        <f t="shared" si="3"/>
        <v>0.5957446808510638</v>
      </c>
      <c r="F14" s="192">
        <v>30</v>
      </c>
      <c r="G14" s="46">
        <f t="shared" si="0"/>
        <v>0.15957446808510639</v>
      </c>
      <c r="H14" s="182">
        <f t="shared" si="4"/>
        <v>0.75531914893617014</v>
      </c>
      <c r="I14" s="192">
        <v>46</v>
      </c>
      <c r="J14" s="46">
        <f t="shared" si="1"/>
        <v>0.24468085106382978</v>
      </c>
      <c r="K14" s="39" t="s">
        <v>37</v>
      </c>
    </row>
    <row r="15" spans="2:12" x14ac:dyDescent="0.25">
      <c r="B15" s="291" t="s">
        <v>14</v>
      </c>
      <c r="C15" s="192">
        <f t="shared" si="2"/>
        <v>351</v>
      </c>
      <c r="D15" s="192">
        <v>11</v>
      </c>
      <c r="E15" s="337">
        <f t="shared" si="3"/>
        <v>3.1339031339031341E-2</v>
      </c>
      <c r="F15" s="192">
        <v>55</v>
      </c>
      <c r="G15" s="46">
        <f t="shared" si="0"/>
        <v>0.15669515669515668</v>
      </c>
      <c r="H15" s="182">
        <f t="shared" si="4"/>
        <v>0.18803418803418803</v>
      </c>
      <c r="I15" s="192">
        <v>285</v>
      </c>
      <c r="J15" s="46">
        <f t="shared" si="1"/>
        <v>0.81196581196581197</v>
      </c>
      <c r="K15" s="36" t="s">
        <v>36</v>
      </c>
    </row>
    <row r="16" spans="2:12" x14ac:dyDescent="0.25">
      <c r="B16" s="291" t="s">
        <v>69</v>
      </c>
      <c r="C16" s="192">
        <f t="shared" si="2"/>
        <v>226</v>
      </c>
      <c r="D16" s="192">
        <v>102</v>
      </c>
      <c r="E16" s="337">
        <f t="shared" si="3"/>
        <v>0.45132743362831856</v>
      </c>
      <c r="F16" s="192">
        <v>77</v>
      </c>
      <c r="G16" s="46">
        <f t="shared" si="0"/>
        <v>0.34070796460176989</v>
      </c>
      <c r="H16" s="182">
        <f t="shared" si="4"/>
        <v>0.79203539823008851</v>
      </c>
      <c r="I16" s="192">
        <v>47</v>
      </c>
      <c r="J16" s="46">
        <f t="shared" si="1"/>
        <v>0.20796460176991149</v>
      </c>
      <c r="K16" s="39" t="s">
        <v>37</v>
      </c>
    </row>
    <row r="17" spans="2:13" x14ac:dyDescent="0.25">
      <c r="B17" s="291" t="s">
        <v>70</v>
      </c>
      <c r="C17" s="192">
        <f t="shared" si="2"/>
        <v>96</v>
      </c>
      <c r="D17" s="192">
        <v>76</v>
      </c>
      <c r="E17" s="337">
        <f t="shared" si="3"/>
        <v>0.79166666666666663</v>
      </c>
      <c r="F17" s="192">
        <v>19</v>
      </c>
      <c r="G17" s="46">
        <f t="shared" si="0"/>
        <v>0.19791666666666666</v>
      </c>
      <c r="H17" s="182">
        <f t="shared" si="4"/>
        <v>0.98958333333333326</v>
      </c>
      <c r="I17" s="192">
        <v>1</v>
      </c>
      <c r="J17" s="46">
        <f t="shared" si="1"/>
        <v>1.0416666666666666E-2</v>
      </c>
      <c r="K17" s="39" t="s">
        <v>37</v>
      </c>
    </row>
    <row r="18" spans="2:13" x14ac:dyDescent="0.25">
      <c r="B18" s="291" t="s">
        <v>71</v>
      </c>
      <c r="C18" s="192">
        <f t="shared" si="2"/>
        <v>172</v>
      </c>
      <c r="D18" s="192">
        <v>27</v>
      </c>
      <c r="E18" s="337">
        <f t="shared" si="3"/>
        <v>0.15697674418604651</v>
      </c>
      <c r="F18" s="192">
        <v>8</v>
      </c>
      <c r="G18" s="46">
        <f t="shared" si="0"/>
        <v>4.6511627906976744E-2</v>
      </c>
      <c r="H18" s="182">
        <f t="shared" si="4"/>
        <v>0.20348837209302326</v>
      </c>
      <c r="I18" s="192">
        <v>137</v>
      </c>
      <c r="J18" s="46">
        <f t="shared" si="1"/>
        <v>0.79651162790697672</v>
      </c>
      <c r="K18" s="36" t="s">
        <v>36</v>
      </c>
    </row>
    <row r="19" spans="2:13" x14ac:dyDescent="0.25">
      <c r="B19" s="291" t="s">
        <v>72</v>
      </c>
      <c r="C19" s="192">
        <f t="shared" si="2"/>
        <v>309</v>
      </c>
      <c r="D19" s="192">
        <v>75</v>
      </c>
      <c r="E19" s="337">
        <f t="shared" si="3"/>
        <v>0.24271844660194175</v>
      </c>
      <c r="F19" s="192">
        <v>0</v>
      </c>
      <c r="G19" s="46">
        <f t="shared" si="0"/>
        <v>0</v>
      </c>
      <c r="H19" s="182">
        <f t="shared" si="4"/>
        <v>0.24271844660194175</v>
      </c>
      <c r="I19" s="192">
        <v>234</v>
      </c>
      <c r="J19" s="46">
        <f t="shared" si="1"/>
        <v>0.75728155339805825</v>
      </c>
      <c r="K19" s="36" t="s">
        <v>36</v>
      </c>
    </row>
    <row r="20" spans="2:13" x14ac:dyDescent="0.25">
      <c r="B20" s="291" t="s">
        <v>15</v>
      </c>
      <c r="C20" s="192">
        <f t="shared" si="2"/>
        <v>90</v>
      </c>
      <c r="D20" s="192">
        <v>50</v>
      </c>
      <c r="E20" s="337">
        <f>D20/C20</f>
        <v>0.55555555555555558</v>
      </c>
      <c r="F20" s="192">
        <v>40</v>
      </c>
      <c r="G20" s="46">
        <f t="shared" si="0"/>
        <v>0.44444444444444442</v>
      </c>
      <c r="H20" s="182">
        <f t="shared" si="4"/>
        <v>1</v>
      </c>
      <c r="I20" s="192">
        <v>0</v>
      </c>
      <c r="J20" s="46">
        <f t="shared" si="1"/>
        <v>0</v>
      </c>
      <c r="K20" s="39" t="s">
        <v>37</v>
      </c>
    </row>
    <row r="21" spans="2:13" x14ac:dyDescent="0.25">
      <c r="B21" s="184" t="s">
        <v>90</v>
      </c>
      <c r="C21" s="173">
        <f>SUM(C8:C20)</f>
        <v>2713</v>
      </c>
      <c r="D21" s="173">
        <f>SUM(D8:D20)</f>
        <v>977</v>
      </c>
      <c r="E21" s="142">
        <f>D21/C21</f>
        <v>0.3601179506081828</v>
      </c>
      <c r="F21" s="173">
        <f>SUM(F8:F20)</f>
        <v>734</v>
      </c>
      <c r="G21" s="48">
        <f t="shared" si="0"/>
        <v>0.2705492075193513</v>
      </c>
      <c r="H21" s="641">
        <f>E21+G21</f>
        <v>0.63066715812753404</v>
      </c>
      <c r="I21" s="173">
        <f>SUM(I8:I20)</f>
        <v>1002</v>
      </c>
      <c r="J21" s="48">
        <f t="shared" si="1"/>
        <v>0.3693328418724659</v>
      </c>
      <c r="K21" s="435"/>
    </row>
    <row r="22" spans="2:13" x14ac:dyDescent="0.25">
      <c r="B22" s="511" t="s">
        <v>99</v>
      </c>
      <c r="C22" s="623">
        <f>SUM(C21-(C13))</f>
        <v>2446</v>
      </c>
      <c r="D22" s="172">
        <f>SUM(D21-(D13))</f>
        <v>842</v>
      </c>
      <c r="E22" s="624">
        <f>D22/C22</f>
        <v>0.34423548650858543</v>
      </c>
      <c r="F22" s="623">
        <f>SUM(F21-(F13))</f>
        <v>658</v>
      </c>
      <c r="G22" s="474">
        <f>F22/C22</f>
        <v>0.26901062959934585</v>
      </c>
      <c r="H22" s="642">
        <f>E22+G22</f>
        <v>0.61324611610793123</v>
      </c>
      <c r="I22" s="623">
        <f>SUM(I21-(I13))</f>
        <v>946</v>
      </c>
      <c r="J22" s="474">
        <f>I22/C22</f>
        <v>0.38675388389206866</v>
      </c>
      <c r="K22" s="196"/>
      <c r="M22" s="93"/>
    </row>
    <row r="23" spans="2:13" x14ac:dyDescent="0.25">
      <c r="B23" s="79" t="s">
        <v>287</v>
      </c>
      <c r="F23" s="79"/>
      <c r="J23" s="94"/>
    </row>
    <row r="24" spans="2:13" ht="15" customHeight="1" x14ac:dyDescent="0.25">
      <c r="B24" s="762" t="s">
        <v>601</v>
      </c>
      <c r="C24" s="762"/>
      <c r="D24" s="762"/>
      <c r="E24" s="762"/>
      <c r="F24" s="762"/>
      <c r="G24" s="762"/>
      <c r="H24" s="762"/>
      <c r="I24" s="762"/>
      <c r="J24" s="762"/>
      <c r="K24" s="762"/>
      <c r="L24" s="762"/>
    </row>
    <row r="25" spans="2:13" x14ac:dyDescent="0.25">
      <c r="B25" s="110" t="s">
        <v>626</v>
      </c>
      <c r="C25" s="298"/>
      <c r="D25" s="298"/>
      <c r="E25" s="298"/>
      <c r="F25" s="298"/>
      <c r="G25" s="298"/>
      <c r="H25" s="298"/>
      <c r="I25" s="298"/>
      <c r="J25" s="298"/>
      <c r="K25" s="298"/>
      <c r="L25" s="298"/>
    </row>
    <row r="26" spans="2:13" x14ac:dyDescent="0.25">
      <c r="B26" s="110" t="s">
        <v>627</v>
      </c>
    </row>
    <row r="27" spans="2:13" x14ac:dyDescent="0.25">
      <c r="B27" s="110" t="s">
        <v>33</v>
      </c>
    </row>
    <row r="29" spans="2:13" ht="32.25" customHeight="1" x14ac:dyDescent="0.25">
      <c r="B29" s="700" t="s">
        <v>654</v>
      </c>
      <c r="C29" s="700"/>
      <c r="D29" s="700"/>
      <c r="E29" s="700"/>
      <c r="F29" s="700"/>
      <c r="G29" s="700"/>
      <c r="H29" s="700"/>
      <c r="I29" s="700"/>
      <c r="J29" s="700"/>
      <c r="K29" s="700"/>
      <c r="L29" s="700"/>
    </row>
    <row r="30" spans="2:13" x14ac:dyDescent="0.25">
      <c r="B30" s="51"/>
      <c r="C30" s="51"/>
      <c r="D30" s="51"/>
      <c r="E30" s="51"/>
      <c r="F30" s="51"/>
      <c r="G30" s="51"/>
      <c r="H30" s="51"/>
      <c r="I30" s="51"/>
      <c r="J30" s="79"/>
    </row>
    <row r="31" spans="2:13" ht="15" customHeight="1" x14ac:dyDescent="0.25">
      <c r="B31" s="687" t="s">
        <v>73</v>
      </c>
      <c r="C31" s="692" t="s">
        <v>634</v>
      </c>
      <c r="D31" s="692" t="s">
        <v>45</v>
      </c>
      <c r="E31" s="692"/>
      <c r="F31" s="692" t="s">
        <v>46</v>
      </c>
      <c r="G31" s="692"/>
      <c r="H31" s="692"/>
      <c r="I31" s="692" t="s">
        <v>47</v>
      </c>
      <c r="J31" s="692"/>
      <c r="K31" s="694"/>
      <c r="L31" s="92"/>
    </row>
    <row r="32" spans="2:13" x14ac:dyDescent="0.25">
      <c r="B32" s="688"/>
      <c r="C32" s="737"/>
      <c r="D32" s="693"/>
      <c r="E32" s="693"/>
      <c r="F32" s="693"/>
      <c r="G32" s="693"/>
      <c r="H32" s="693"/>
      <c r="I32" s="693"/>
      <c r="J32" s="693"/>
      <c r="K32" s="695"/>
      <c r="L32" s="92"/>
    </row>
    <row r="33" spans="2:12" x14ac:dyDescent="0.25">
      <c r="B33" s="689"/>
      <c r="C33" s="693"/>
      <c r="D33" s="276" t="s">
        <v>6</v>
      </c>
      <c r="E33" s="276" t="s">
        <v>7</v>
      </c>
      <c r="F33" s="282" t="s">
        <v>6</v>
      </c>
      <c r="G33" s="282" t="s">
        <v>7</v>
      </c>
      <c r="H33" s="420" t="s">
        <v>92</v>
      </c>
      <c r="I33" s="276" t="s">
        <v>6</v>
      </c>
      <c r="J33" s="276" t="s">
        <v>7</v>
      </c>
      <c r="K33" s="664" t="s">
        <v>92</v>
      </c>
      <c r="L33" s="95"/>
    </row>
    <row r="34" spans="2:12" x14ac:dyDescent="0.25">
      <c r="B34" s="291" t="s">
        <v>8</v>
      </c>
      <c r="C34" s="192">
        <f>+SUM(D34,F34)</f>
        <v>113</v>
      </c>
      <c r="D34" s="192">
        <v>66</v>
      </c>
      <c r="E34" s="45">
        <f>D34/$C34</f>
        <v>0.58407079646017701</v>
      </c>
      <c r="F34" s="192">
        <v>47</v>
      </c>
      <c r="G34" s="334">
        <f>F34/$C34</f>
        <v>0.41592920353982299</v>
      </c>
      <c r="H34" s="458"/>
      <c r="I34" s="192">
        <v>11</v>
      </c>
      <c r="J34" s="334">
        <f t="shared" ref="J34:J48" si="5">I34/$C34</f>
        <v>9.7345132743362831E-2</v>
      </c>
      <c r="K34" s="189"/>
      <c r="L34" s="90"/>
    </row>
    <row r="35" spans="2:12" x14ac:dyDescent="0.25">
      <c r="B35" s="291" t="s">
        <v>9</v>
      </c>
      <c r="C35" s="192">
        <f t="shared" ref="C35:C46" si="6">+SUM(D35,F35)</f>
        <v>62</v>
      </c>
      <c r="D35" s="192">
        <v>38</v>
      </c>
      <c r="E35" s="45">
        <f t="shared" ref="E35:E47" si="7">D35/$C35</f>
        <v>0.61290322580645162</v>
      </c>
      <c r="F35" s="192">
        <v>24</v>
      </c>
      <c r="G35" s="337">
        <f t="shared" ref="G35:G46" si="8">F35/$C35</f>
        <v>0.38709677419354838</v>
      </c>
      <c r="H35" s="194"/>
      <c r="I35" s="192">
        <v>7</v>
      </c>
      <c r="J35" s="337">
        <f t="shared" si="5"/>
        <v>0.11290322580645161</v>
      </c>
      <c r="K35" s="189"/>
      <c r="L35" s="95"/>
    </row>
    <row r="36" spans="2:12" x14ac:dyDescent="0.25">
      <c r="B36" s="291" t="s">
        <v>632</v>
      </c>
      <c r="C36" s="192">
        <f t="shared" si="6"/>
        <v>56</v>
      </c>
      <c r="D36" s="192">
        <v>31</v>
      </c>
      <c r="E36" s="45">
        <f t="shared" si="7"/>
        <v>0.5535714285714286</v>
      </c>
      <c r="F36" s="192">
        <v>25</v>
      </c>
      <c r="G36" s="337">
        <f t="shared" si="8"/>
        <v>0.44642857142857145</v>
      </c>
      <c r="H36" s="194"/>
      <c r="I36" s="192">
        <v>6</v>
      </c>
      <c r="J36" s="337">
        <f t="shared" si="5"/>
        <v>0.10714285714285714</v>
      </c>
      <c r="K36" s="665"/>
      <c r="L36" s="95"/>
    </row>
    <row r="37" spans="2:12" x14ac:dyDescent="0.25">
      <c r="B37" s="291" t="s">
        <v>11</v>
      </c>
      <c r="C37" s="192">
        <f t="shared" si="6"/>
        <v>70</v>
      </c>
      <c r="D37" s="192">
        <v>34</v>
      </c>
      <c r="E37" s="45">
        <f t="shared" si="7"/>
        <v>0.48571428571428571</v>
      </c>
      <c r="F37" s="192">
        <v>36</v>
      </c>
      <c r="G37" s="337">
        <f t="shared" si="8"/>
        <v>0.51428571428571423</v>
      </c>
      <c r="H37" s="194"/>
      <c r="I37" s="192">
        <v>13</v>
      </c>
      <c r="J37" s="337">
        <f t="shared" si="5"/>
        <v>0.18571428571428572</v>
      </c>
      <c r="K37" s="189"/>
      <c r="L37" s="95"/>
    </row>
    <row r="38" spans="2:12" x14ac:dyDescent="0.25">
      <c r="B38" s="291" t="s">
        <v>12</v>
      </c>
      <c r="C38" s="192">
        <f t="shared" si="6"/>
        <v>88</v>
      </c>
      <c r="D38" s="192">
        <v>51</v>
      </c>
      <c r="E38" s="45">
        <f t="shared" si="7"/>
        <v>0.57954545454545459</v>
      </c>
      <c r="F38" s="192">
        <v>37</v>
      </c>
      <c r="G38" s="337">
        <f t="shared" si="8"/>
        <v>0.42045454545454547</v>
      </c>
      <c r="H38" s="194"/>
      <c r="I38" s="192">
        <v>14</v>
      </c>
      <c r="J38" s="337">
        <f t="shared" si="5"/>
        <v>0.15909090909090909</v>
      </c>
      <c r="K38" s="189"/>
      <c r="L38" s="95"/>
    </row>
    <row r="39" spans="2:12" x14ac:dyDescent="0.25">
      <c r="B39" s="291" t="s">
        <v>622</v>
      </c>
      <c r="C39" s="192">
        <f t="shared" si="6"/>
        <v>135</v>
      </c>
      <c r="D39" s="192">
        <v>104</v>
      </c>
      <c r="E39" s="45">
        <f t="shared" si="7"/>
        <v>0.77037037037037037</v>
      </c>
      <c r="F39" s="192">
        <v>31</v>
      </c>
      <c r="G39" s="337">
        <f t="shared" si="8"/>
        <v>0.22962962962962963</v>
      </c>
      <c r="H39" s="464" t="s">
        <v>37</v>
      </c>
      <c r="I39" s="192">
        <v>10</v>
      </c>
      <c r="J39" s="337">
        <f t="shared" si="5"/>
        <v>7.407407407407407E-2</v>
      </c>
      <c r="K39" s="190" t="s">
        <v>23</v>
      </c>
      <c r="L39" s="95"/>
    </row>
    <row r="40" spans="2:12" x14ac:dyDescent="0.25">
      <c r="B40" s="291" t="s">
        <v>68</v>
      </c>
      <c r="C40" s="192">
        <f>+SUM(D40,F40)</f>
        <v>112</v>
      </c>
      <c r="D40" s="192">
        <v>64</v>
      </c>
      <c r="E40" s="45">
        <f t="shared" si="7"/>
        <v>0.5714285714285714</v>
      </c>
      <c r="F40" s="192">
        <v>48</v>
      </c>
      <c r="G40" s="337">
        <f t="shared" si="8"/>
        <v>0.42857142857142855</v>
      </c>
      <c r="H40" s="194"/>
      <c r="I40" s="192">
        <v>28</v>
      </c>
      <c r="J40" s="337">
        <f t="shared" si="5"/>
        <v>0.25</v>
      </c>
      <c r="K40" s="197" t="s">
        <v>38</v>
      </c>
      <c r="L40" s="95"/>
    </row>
    <row r="41" spans="2:12" x14ac:dyDescent="0.25">
      <c r="B41" s="291" t="s">
        <v>631</v>
      </c>
      <c r="C41" s="192">
        <f t="shared" si="6"/>
        <v>11</v>
      </c>
      <c r="D41" s="192">
        <v>10</v>
      </c>
      <c r="E41" s="45">
        <f t="shared" si="7"/>
        <v>0.90909090909090906</v>
      </c>
      <c r="F41" s="192">
        <v>1</v>
      </c>
      <c r="G41" s="337">
        <f t="shared" si="8"/>
        <v>9.0909090909090912E-2</v>
      </c>
      <c r="H41" s="463" t="s">
        <v>23</v>
      </c>
      <c r="I41" s="192">
        <v>0</v>
      </c>
      <c r="J41" s="337">
        <f t="shared" si="5"/>
        <v>0</v>
      </c>
      <c r="K41" s="459"/>
      <c r="L41" s="95"/>
    </row>
    <row r="42" spans="2:12" x14ac:dyDescent="0.25">
      <c r="B42" s="291" t="s">
        <v>69</v>
      </c>
      <c r="C42" s="192">
        <f t="shared" si="6"/>
        <v>102</v>
      </c>
      <c r="D42" s="192">
        <v>76</v>
      </c>
      <c r="E42" s="45">
        <f t="shared" si="7"/>
        <v>0.74509803921568629</v>
      </c>
      <c r="F42" s="192">
        <v>26</v>
      </c>
      <c r="G42" s="337">
        <f t="shared" si="8"/>
        <v>0.25490196078431371</v>
      </c>
      <c r="H42" s="464" t="s">
        <v>37</v>
      </c>
      <c r="I42" s="192">
        <v>5</v>
      </c>
      <c r="J42" s="337">
        <f t="shared" si="5"/>
        <v>4.9019607843137254E-2</v>
      </c>
      <c r="K42" s="190" t="s">
        <v>23</v>
      </c>
      <c r="L42" s="95"/>
    </row>
    <row r="43" spans="2:12" x14ac:dyDescent="0.25">
      <c r="B43" s="291" t="s">
        <v>70</v>
      </c>
      <c r="C43" s="192">
        <f t="shared" si="6"/>
        <v>76</v>
      </c>
      <c r="D43" s="192">
        <v>47</v>
      </c>
      <c r="E43" s="45">
        <f t="shared" si="7"/>
        <v>0.61842105263157898</v>
      </c>
      <c r="F43" s="192">
        <v>29</v>
      </c>
      <c r="G43" s="337">
        <f t="shared" si="8"/>
        <v>0.38157894736842107</v>
      </c>
      <c r="H43" s="194"/>
      <c r="I43" s="192">
        <v>8</v>
      </c>
      <c r="J43" s="337">
        <f t="shared" si="5"/>
        <v>0.10526315789473684</v>
      </c>
      <c r="K43" s="459"/>
      <c r="L43" s="95"/>
    </row>
    <row r="44" spans="2:12" x14ac:dyDescent="0.25">
      <c r="B44" s="291" t="s">
        <v>624</v>
      </c>
      <c r="C44" s="192">
        <f t="shared" si="6"/>
        <v>27</v>
      </c>
      <c r="D44" s="192">
        <v>15</v>
      </c>
      <c r="E44" s="45">
        <f t="shared" si="7"/>
        <v>0.55555555555555558</v>
      </c>
      <c r="F44" s="192">
        <v>12</v>
      </c>
      <c r="G44" s="337">
        <f t="shared" si="8"/>
        <v>0.44444444444444442</v>
      </c>
      <c r="H44" s="194"/>
      <c r="I44" s="192">
        <v>3</v>
      </c>
      <c r="J44" s="337">
        <f t="shared" si="5"/>
        <v>0.1111111111111111</v>
      </c>
      <c r="K44" s="459"/>
      <c r="L44" s="95"/>
    </row>
    <row r="45" spans="2:12" x14ac:dyDescent="0.25">
      <c r="B45" s="291" t="s">
        <v>625</v>
      </c>
      <c r="C45" s="192">
        <f t="shared" si="6"/>
        <v>75</v>
      </c>
      <c r="D45" s="192">
        <v>45</v>
      </c>
      <c r="E45" s="45">
        <f t="shared" si="7"/>
        <v>0.6</v>
      </c>
      <c r="F45" s="192">
        <v>30</v>
      </c>
      <c r="G45" s="337">
        <f t="shared" si="8"/>
        <v>0.4</v>
      </c>
      <c r="H45" s="194"/>
      <c r="I45" s="192">
        <v>14</v>
      </c>
      <c r="J45" s="337">
        <f t="shared" si="5"/>
        <v>0.18666666666666668</v>
      </c>
      <c r="K45" s="459"/>
      <c r="L45" s="95"/>
    </row>
    <row r="46" spans="2:12" x14ac:dyDescent="0.25">
      <c r="B46" s="291" t="s">
        <v>15</v>
      </c>
      <c r="C46" s="192">
        <f t="shared" si="6"/>
        <v>50</v>
      </c>
      <c r="D46" s="192">
        <v>27</v>
      </c>
      <c r="E46" s="45">
        <f t="shared" si="7"/>
        <v>0.54</v>
      </c>
      <c r="F46" s="192">
        <v>23</v>
      </c>
      <c r="G46" s="337">
        <f t="shared" si="8"/>
        <v>0.46</v>
      </c>
      <c r="H46" s="194"/>
      <c r="I46" s="192">
        <v>8</v>
      </c>
      <c r="J46" s="337">
        <f t="shared" si="5"/>
        <v>0.16</v>
      </c>
      <c r="K46" s="189"/>
      <c r="L46" s="92"/>
    </row>
    <row r="47" spans="2:12" x14ac:dyDescent="0.25">
      <c r="B47" s="635" t="s">
        <v>90</v>
      </c>
      <c r="C47" s="173">
        <f>SUM(C34:C46)</f>
        <v>977</v>
      </c>
      <c r="D47" s="173">
        <f>SUM(D34:D46)</f>
        <v>608</v>
      </c>
      <c r="E47" s="48">
        <f t="shared" si="7"/>
        <v>0.62231320368474918</v>
      </c>
      <c r="F47" s="173">
        <f>SUM(F34:F46)</f>
        <v>369</v>
      </c>
      <c r="G47" s="142">
        <f>F47/$C47</f>
        <v>0.37768679631525076</v>
      </c>
      <c r="H47" s="439"/>
      <c r="I47" s="173">
        <f>SUM(I34:I46)</f>
        <v>127</v>
      </c>
      <c r="J47" s="142">
        <f t="shared" si="5"/>
        <v>0.12998976458546571</v>
      </c>
      <c r="K47" s="415"/>
      <c r="L47" s="92"/>
    </row>
    <row r="48" spans="2:12" x14ac:dyDescent="0.25">
      <c r="B48" s="185" t="s">
        <v>99</v>
      </c>
      <c r="C48" s="454">
        <f>SUM(C47-(C36+C39+C41+C44+C45))</f>
        <v>673</v>
      </c>
      <c r="D48" s="454">
        <f>SUM(D47-(D36+D39+D41+D44+D45))</f>
        <v>403</v>
      </c>
      <c r="E48" s="47">
        <f>D48/$C48</f>
        <v>0.59881129271916789</v>
      </c>
      <c r="F48" s="454">
        <f>SUM(F47-(F36+F39+F41+F44+F45))</f>
        <v>270</v>
      </c>
      <c r="G48" s="624">
        <f>F48/$C48</f>
        <v>0.40118870728083211</v>
      </c>
      <c r="H48" s="460"/>
      <c r="I48" s="454">
        <f>SUM(I47-(I36+I39+I41+I44+I45))</f>
        <v>94</v>
      </c>
      <c r="J48" s="624">
        <f t="shared" si="5"/>
        <v>0.13967310549777118</v>
      </c>
      <c r="K48" s="415"/>
      <c r="L48" s="92"/>
    </row>
    <row r="49" spans="2:12" x14ac:dyDescent="0.25">
      <c r="B49" s="768" t="s">
        <v>628</v>
      </c>
      <c r="C49" s="768"/>
      <c r="D49" s="768"/>
      <c r="E49" s="768"/>
      <c r="F49" s="768"/>
      <c r="G49" s="768"/>
      <c r="H49" s="768"/>
      <c r="I49" s="768"/>
      <c r="J49" s="768"/>
      <c r="K49" s="768"/>
      <c r="L49" s="24"/>
    </row>
    <row r="50" spans="2:12" x14ac:dyDescent="0.25">
      <c r="B50" s="762" t="s">
        <v>629</v>
      </c>
      <c r="C50" s="762"/>
      <c r="D50" s="762"/>
      <c r="E50" s="762"/>
      <c r="F50" s="762"/>
      <c r="G50" s="762"/>
      <c r="H50" s="762"/>
      <c r="I50" s="762"/>
      <c r="J50" s="762"/>
      <c r="K50" s="762"/>
      <c r="L50" s="24"/>
    </row>
    <row r="51" spans="2:12" ht="25.5" customHeight="1" x14ac:dyDescent="0.25">
      <c r="B51" s="744" t="s">
        <v>630</v>
      </c>
      <c r="C51" s="744"/>
      <c r="D51" s="744"/>
      <c r="E51" s="744"/>
      <c r="F51" s="744"/>
      <c r="G51" s="744"/>
      <c r="H51" s="744"/>
      <c r="I51" s="744"/>
      <c r="J51" s="744"/>
      <c r="K51" s="744"/>
      <c r="L51" s="110"/>
    </row>
    <row r="52" spans="2:12" x14ac:dyDescent="0.25">
      <c r="B52" s="765" t="s">
        <v>33</v>
      </c>
      <c r="C52" s="765"/>
      <c r="D52" s="765"/>
      <c r="E52" s="765"/>
      <c r="F52" s="765"/>
      <c r="G52" s="765"/>
      <c r="H52" s="765"/>
      <c r="I52" s="765"/>
      <c r="J52" s="765"/>
      <c r="K52" s="765"/>
      <c r="L52" s="110"/>
    </row>
    <row r="54" spans="2:12" ht="30.75" customHeight="1" x14ac:dyDescent="0.25">
      <c r="B54" s="700" t="s">
        <v>655</v>
      </c>
      <c r="C54" s="700"/>
      <c r="D54" s="700"/>
      <c r="E54" s="700"/>
      <c r="F54" s="700"/>
      <c r="G54" s="700"/>
      <c r="H54" s="700"/>
      <c r="I54" s="700"/>
      <c r="J54" s="700"/>
      <c r="K54" s="700"/>
      <c r="L54" s="700"/>
    </row>
    <row r="55" spans="2:12" ht="15" customHeight="1" x14ac:dyDescent="0.25">
      <c r="B55" s="51"/>
      <c r="C55" s="51"/>
      <c r="D55" s="51"/>
      <c r="E55" s="51"/>
      <c r="F55" s="51"/>
      <c r="G55" s="51"/>
      <c r="H55" s="51"/>
      <c r="I55" s="51"/>
    </row>
    <row r="56" spans="2:12" ht="36" customHeight="1" x14ac:dyDescent="0.25">
      <c r="B56" s="766" t="s">
        <v>84</v>
      </c>
      <c r="C56" s="456" t="s">
        <v>634</v>
      </c>
      <c r="D56" s="764" t="s">
        <v>603</v>
      </c>
      <c r="E56" s="764"/>
      <c r="F56" s="707" t="s">
        <v>324</v>
      </c>
      <c r="G56" s="764" t="s">
        <v>602</v>
      </c>
      <c r="H56" s="764"/>
      <c r="I56" s="726" t="s">
        <v>324</v>
      </c>
    </row>
    <row r="57" spans="2:12" x14ac:dyDescent="0.25">
      <c r="B57" s="767"/>
      <c r="C57" s="457" t="s">
        <v>5</v>
      </c>
      <c r="D57" s="457" t="s">
        <v>93</v>
      </c>
      <c r="E57" s="457" t="s">
        <v>55</v>
      </c>
      <c r="F57" s="705"/>
      <c r="G57" s="457" t="s">
        <v>93</v>
      </c>
      <c r="H57" s="457" t="s">
        <v>55</v>
      </c>
      <c r="I57" s="706"/>
    </row>
    <row r="58" spans="2:12" x14ac:dyDescent="0.25">
      <c r="B58" s="291" t="s">
        <v>8</v>
      </c>
      <c r="C58" s="461">
        <v>113</v>
      </c>
      <c r="D58" s="216">
        <v>112</v>
      </c>
      <c r="E58" s="337">
        <v>0.7099065</v>
      </c>
      <c r="F58" s="212"/>
      <c r="G58" s="216">
        <v>112</v>
      </c>
      <c r="H58" s="337">
        <v>0.60737669999999999</v>
      </c>
      <c r="I58" s="169"/>
    </row>
    <row r="59" spans="2:12" x14ac:dyDescent="0.25">
      <c r="B59" s="291" t="s">
        <v>9</v>
      </c>
      <c r="C59" s="461">
        <v>62</v>
      </c>
      <c r="D59" s="216">
        <v>61</v>
      </c>
      <c r="E59" s="337">
        <v>0.75409839999999995</v>
      </c>
      <c r="F59" s="463"/>
      <c r="G59" s="216">
        <v>61</v>
      </c>
      <c r="H59" s="337">
        <v>0.67049179999999997</v>
      </c>
      <c r="I59" s="190"/>
    </row>
    <row r="60" spans="2:12" x14ac:dyDescent="0.25">
      <c r="B60" s="291" t="s">
        <v>632</v>
      </c>
      <c r="C60" s="461">
        <v>56</v>
      </c>
      <c r="D60" s="537">
        <v>53</v>
      </c>
      <c r="E60" s="536">
        <v>0.74191370000000001</v>
      </c>
      <c r="F60" s="464"/>
      <c r="G60" s="537">
        <v>53</v>
      </c>
      <c r="H60" s="536">
        <v>0.61289309999999997</v>
      </c>
      <c r="I60" s="188"/>
    </row>
    <row r="61" spans="2:12" x14ac:dyDescent="0.25">
      <c r="B61" s="291" t="s">
        <v>11</v>
      </c>
      <c r="C61" s="461">
        <v>70</v>
      </c>
      <c r="D61" s="216">
        <v>70</v>
      </c>
      <c r="E61" s="337">
        <v>0.58197690000000002</v>
      </c>
      <c r="F61" s="194" t="s">
        <v>36</v>
      </c>
      <c r="G61" s="216">
        <v>70</v>
      </c>
      <c r="H61" s="337">
        <v>0.51134199999999996</v>
      </c>
      <c r="I61" s="666" t="s">
        <v>38</v>
      </c>
    </row>
    <row r="62" spans="2:12" x14ac:dyDescent="0.25">
      <c r="B62" s="291" t="s">
        <v>12</v>
      </c>
      <c r="C62" s="216">
        <v>88</v>
      </c>
      <c r="D62" s="216">
        <v>86</v>
      </c>
      <c r="E62" s="337">
        <v>0.76234840000000004</v>
      </c>
      <c r="F62" s="463"/>
      <c r="G62" s="216">
        <v>86</v>
      </c>
      <c r="H62" s="337">
        <v>0.71576720000000005</v>
      </c>
      <c r="I62" s="190"/>
    </row>
    <row r="63" spans="2:12" x14ac:dyDescent="0.25">
      <c r="B63" s="291" t="s">
        <v>622</v>
      </c>
      <c r="C63" s="461">
        <v>135</v>
      </c>
      <c r="D63" s="216">
        <v>135</v>
      </c>
      <c r="E63" s="337">
        <v>0.80951819999999997</v>
      </c>
      <c r="F63" s="194"/>
      <c r="G63" s="216">
        <v>135</v>
      </c>
      <c r="H63" s="337">
        <v>0.80951819999999997</v>
      </c>
      <c r="I63" s="188" t="s">
        <v>37</v>
      </c>
    </row>
    <row r="64" spans="2:12" x14ac:dyDescent="0.25">
      <c r="B64" s="291" t="s">
        <v>68</v>
      </c>
      <c r="C64" s="461">
        <v>112</v>
      </c>
      <c r="D64" s="216">
        <v>112</v>
      </c>
      <c r="E64" s="337">
        <v>0.84848630000000003</v>
      </c>
      <c r="F64" s="463" t="s">
        <v>23</v>
      </c>
      <c r="G64" s="216">
        <v>112</v>
      </c>
      <c r="H64" s="337">
        <v>0.76356900000000005</v>
      </c>
      <c r="I64" s="169"/>
    </row>
    <row r="65" spans="2:11" x14ac:dyDescent="0.25">
      <c r="B65" s="291" t="s">
        <v>631</v>
      </c>
      <c r="C65" s="461">
        <v>11</v>
      </c>
      <c r="D65" s="216">
        <v>10</v>
      </c>
      <c r="E65" s="337">
        <v>1</v>
      </c>
      <c r="F65" s="464"/>
      <c r="G65" s="216">
        <v>10</v>
      </c>
      <c r="H65" s="337">
        <v>1</v>
      </c>
      <c r="I65" s="190" t="s">
        <v>23</v>
      </c>
    </row>
    <row r="66" spans="2:11" x14ac:dyDescent="0.25">
      <c r="B66" s="291" t="s">
        <v>69</v>
      </c>
      <c r="C66" s="461">
        <v>102</v>
      </c>
      <c r="D66" s="216">
        <v>98</v>
      </c>
      <c r="E66" s="337">
        <v>0.83156719999999995</v>
      </c>
      <c r="F66" s="212"/>
      <c r="G66" s="537">
        <v>98</v>
      </c>
      <c r="H66" s="536">
        <v>0.79245160000000003</v>
      </c>
      <c r="I66" s="190" t="s">
        <v>23</v>
      </c>
    </row>
    <row r="67" spans="2:11" x14ac:dyDescent="0.25">
      <c r="B67" s="291" t="s">
        <v>70</v>
      </c>
      <c r="C67" s="461">
        <v>76</v>
      </c>
      <c r="D67" s="216">
        <v>75</v>
      </c>
      <c r="E67" s="337">
        <v>0.76646460000000005</v>
      </c>
      <c r="F67" s="463"/>
      <c r="G67" s="216">
        <v>75</v>
      </c>
      <c r="H67" s="337">
        <v>0.63888889999999998</v>
      </c>
      <c r="I67" s="190"/>
    </row>
    <row r="68" spans="2:11" x14ac:dyDescent="0.25">
      <c r="B68" s="291" t="s">
        <v>624</v>
      </c>
      <c r="C68" s="461">
        <v>27</v>
      </c>
      <c r="D68" s="537">
        <v>25</v>
      </c>
      <c r="E68" s="536">
        <v>0.61333329999999997</v>
      </c>
      <c r="F68" s="194"/>
      <c r="G68" s="537">
        <v>25</v>
      </c>
      <c r="H68" s="536">
        <v>0.61333329999999997</v>
      </c>
      <c r="I68" s="189"/>
    </row>
    <row r="69" spans="2:11" x14ac:dyDescent="0.25">
      <c r="B69" s="291" t="s">
        <v>625</v>
      </c>
      <c r="C69" s="461">
        <v>75</v>
      </c>
      <c r="D69" s="216">
        <v>75</v>
      </c>
      <c r="E69" s="337">
        <v>0.84658359999999999</v>
      </c>
      <c r="F69" s="463"/>
      <c r="G69" s="216">
        <v>75</v>
      </c>
      <c r="H69" s="337">
        <v>0.74868860000000004</v>
      </c>
      <c r="I69" s="190"/>
    </row>
    <row r="70" spans="2:11" x14ac:dyDescent="0.25">
      <c r="B70" s="291" t="s">
        <v>15</v>
      </c>
      <c r="C70" s="461">
        <v>50</v>
      </c>
      <c r="D70" s="216">
        <v>50</v>
      </c>
      <c r="E70" s="337">
        <v>0.76073020000000002</v>
      </c>
      <c r="F70" s="425"/>
      <c r="G70" s="216">
        <v>50</v>
      </c>
      <c r="H70" s="337">
        <v>0.68217459999999996</v>
      </c>
      <c r="I70" s="666"/>
    </row>
    <row r="71" spans="2:11" x14ac:dyDescent="0.25">
      <c r="B71" s="637" t="s">
        <v>90</v>
      </c>
      <c r="C71" s="638">
        <f>SUM(C58:C70)</f>
        <v>977</v>
      </c>
      <c r="D71" s="639">
        <f>SUM(D58:D70)</f>
        <v>962</v>
      </c>
      <c r="E71" s="640">
        <v>0.77057050000000005</v>
      </c>
      <c r="F71" s="638"/>
      <c r="G71" s="638">
        <f>SUM(G58:G70)</f>
        <v>962</v>
      </c>
      <c r="H71" s="640">
        <v>0.70138750000000005</v>
      </c>
      <c r="I71" s="667"/>
    </row>
    <row r="72" spans="2:11" x14ac:dyDescent="0.25">
      <c r="B72" s="462" t="s">
        <v>607</v>
      </c>
      <c r="C72" s="454">
        <f>SUM(C71-(C60+C63+C65+C68+C69))</f>
        <v>673</v>
      </c>
      <c r="D72" s="454">
        <f>SUM(D71-(D60+D63+D65+D68+D69))</f>
        <v>664</v>
      </c>
      <c r="E72" s="609">
        <v>0.7588182</v>
      </c>
      <c r="F72" s="454"/>
      <c r="G72" s="454">
        <f>SUM(G71-(G60+G63+G65+G68+G69))</f>
        <v>664</v>
      </c>
      <c r="H72" s="609">
        <v>0.67994200000000005</v>
      </c>
      <c r="I72" s="668"/>
    </row>
    <row r="73" spans="2:11" x14ac:dyDescent="0.25">
      <c r="B73" s="762" t="s">
        <v>628</v>
      </c>
      <c r="C73" s="762"/>
      <c r="D73" s="762"/>
      <c r="E73" s="762"/>
      <c r="F73" s="762"/>
      <c r="G73" s="762"/>
      <c r="H73" s="762"/>
      <c r="I73" s="762"/>
      <c r="J73" s="762"/>
    </row>
    <row r="74" spans="2:11" x14ac:dyDescent="0.25">
      <c r="B74" s="762" t="s">
        <v>633</v>
      </c>
      <c r="C74" s="762"/>
      <c r="D74" s="762"/>
      <c r="E74" s="762"/>
      <c r="F74" s="762"/>
      <c r="G74" s="762"/>
      <c r="H74" s="762"/>
      <c r="I74" s="762"/>
      <c r="J74" s="762"/>
    </row>
    <row r="75" spans="2:11" ht="27" customHeight="1" x14ac:dyDescent="0.25">
      <c r="B75" s="744" t="s">
        <v>630</v>
      </c>
      <c r="C75" s="744"/>
      <c r="D75" s="744"/>
      <c r="E75" s="744"/>
      <c r="F75" s="744"/>
      <c r="G75" s="744"/>
      <c r="H75" s="744"/>
      <c r="I75" s="744"/>
      <c r="J75" s="744"/>
      <c r="K75" s="298"/>
    </row>
    <row r="76" spans="2:11" x14ac:dyDescent="0.25">
      <c r="B76" s="110" t="s">
        <v>33</v>
      </c>
      <c r="C76" s="110"/>
      <c r="D76" s="110"/>
      <c r="E76" s="110"/>
      <c r="F76" s="110"/>
      <c r="G76" s="110"/>
      <c r="H76" s="110"/>
      <c r="I76" s="110"/>
      <c r="J76" s="110"/>
      <c r="K76" s="586"/>
    </row>
    <row r="77" spans="2:11" x14ac:dyDescent="0.25">
      <c r="K77" s="110"/>
    </row>
  </sheetData>
  <mergeCells count="27">
    <mergeCell ref="B24:L24"/>
    <mergeCell ref="B29:L29"/>
    <mergeCell ref="B31:B33"/>
    <mergeCell ref="C31:C33"/>
    <mergeCell ref="D31:E32"/>
    <mergeCell ref="B3:L3"/>
    <mergeCell ref="B5:B7"/>
    <mergeCell ref="D5:E6"/>
    <mergeCell ref="F5:G6"/>
    <mergeCell ref="H5:H6"/>
    <mergeCell ref="I5:J6"/>
    <mergeCell ref="K5:K7"/>
    <mergeCell ref="F31:H32"/>
    <mergeCell ref="B51:K51"/>
    <mergeCell ref="B52:K52"/>
    <mergeCell ref="B56:B57"/>
    <mergeCell ref="D56:E56"/>
    <mergeCell ref="B54:L54"/>
    <mergeCell ref="I31:K32"/>
    <mergeCell ref="B49:K49"/>
    <mergeCell ref="B50:K50"/>
    <mergeCell ref="B73:J73"/>
    <mergeCell ref="B75:J75"/>
    <mergeCell ref="I56:I57"/>
    <mergeCell ref="G56:H56"/>
    <mergeCell ref="F56:F57"/>
    <mergeCell ref="B74:J74"/>
  </mergeCells>
  <conditionalFormatting sqref="E8:E20">
    <cfRule type="top10" dxfId="33" priority="17" bottom="1" rank="1"/>
    <cfRule type="top10" dxfId="32" priority="18" rank="1"/>
  </conditionalFormatting>
  <conditionalFormatting sqref="E58:E70">
    <cfRule type="top10" dxfId="31" priority="3" bottom="1" rank="1"/>
    <cfRule type="top10" dxfId="30" priority="4" rank="1"/>
  </conditionalFormatting>
  <conditionalFormatting sqref="G34:G46">
    <cfRule type="top10" dxfId="29" priority="15" bottom="1" rank="1"/>
    <cfRule type="top10" dxfId="28" priority="16" rank="1"/>
  </conditionalFormatting>
  <conditionalFormatting sqref="H58:H70">
    <cfRule type="top10" dxfId="27" priority="1" bottom="1" rank="1"/>
    <cfRule type="top10" dxfId="26" priority="2" rank="1"/>
  </conditionalFormatting>
  <conditionalFormatting sqref="J34:J46">
    <cfRule type="top10" dxfId="25" priority="13" bottom="1" rank="1"/>
    <cfRule type="top10" dxfId="24" priority="14" rank="1"/>
  </conditionalFormatting>
  <hyperlinks>
    <hyperlink ref="B1" location="TOC!A1" display="TOC" xr:uid="{00000000-0004-0000-0F00-000000000000}"/>
  </hyperlinks>
  <pageMargins left="0.70866141732283472" right="0.70866141732283472" top="0.74803149606299213" bottom="0.74803149606299213" header="0.31496062992125984" footer="0.31496062992125984"/>
  <pageSetup paperSize="9" scale="60" orientation="landscape" r:id="rId1"/>
  <headerFooter>
    <oddHeader>&amp;C&amp;F</oddHeader>
    <oddFooter>&amp;C&amp;A
Page &amp;P of &amp;N</oddFooter>
  </headerFooter>
  <rowBreaks count="1" manualBreakCount="1">
    <brk id="52" min="1"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6D9"/>
  </sheetPr>
  <dimension ref="B1:X74"/>
  <sheetViews>
    <sheetView zoomScale="90" zoomScaleNormal="90" zoomScaleSheetLayoutView="90" workbookViewId="0">
      <selection activeCell="B3" sqref="B3:K3"/>
    </sheetView>
  </sheetViews>
  <sheetFormatPr defaultRowHeight="15" x14ac:dyDescent="0.25"/>
  <cols>
    <col min="1" max="1" width="5" style="77" customWidth="1"/>
    <col min="2" max="3" width="15.7109375" style="77" customWidth="1"/>
    <col min="4" max="4" width="11.85546875" style="77" customWidth="1"/>
    <col min="5" max="5" width="12.140625" style="77" customWidth="1"/>
    <col min="6" max="7" width="10.7109375" style="77" customWidth="1"/>
    <col min="8" max="8" width="11.140625" style="77" customWidth="1"/>
    <col min="9" max="10" width="10.7109375" style="77" customWidth="1"/>
    <col min="11" max="11" width="16.7109375" style="77" customWidth="1"/>
    <col min="12" max="12" width="15.85546875" style="79" customWidth="1"/>
    <col min="13" max="13" width="15.7109375" style="77" customWidth="1"/>
    <col min="14" max="14" width="10" style="77" bestFit="1" customWidth="1"/>
    <col min="15" max="15" width="10" style="77" customWidth="1"/>
    <col min="16" max="16" width="15" style="102" customWidth="1"/>
    <col min="17" max="16384" width="9.140625" style="77"/>
  </cols>
  <sheetData>
    <row r="1" spans="2:16" x14ac:dyDescent="0.25">
      <c r="B1" s="78" t="s">
        <v>53</v>
      </c>
    </row>
    <row r="2" spans="2:16" x14ac:dyDescent="0.25">
      <c r="P2" s="77"/>
    </row>
    <row r="3" spans="2:16" ht="28.5" customHeight="1" x14ac:dyDescent="0.25">
      <c r="B3" s="700" t="s">
        <v>656</v>
      </c>
      <c r="C3" s="700"/>
      <c r="D3" s="700"/>
      <c r="E3" s="700"/>
      <c r="F3" s="700"/>
      <c r="G3" s="700"/>
      <c r="H3" s="700"/>
      <c r="I3" s="700"/>
      <c r="J3" s="700"/>
      <c r="K3" s="700"/>
      <c r="L3" s="35"/>
      <c r="M3" s="35"/>
      <c r="N3" s="35"/>
      <c r="O3" s="18"/>
      <c r="P3" s="77"/>
    </row>
    <row r="4" spans="2:16" x14ac:dyDescent="0.25">
      <c r="B4" s="19"/>
      <c r="C4" s="19"/>
      <c r="D4" s="19"/>
      <c r="E4" s="19"/>
      <c r="F4" s="19"/>
      <c r="G4" s="19"/>
      <c r="H4" s="19"/>
      <c r="I4" s="19"/>
      <c r="J4" s="19"/>
      <c r="K4" s="19"/>
      <c r="L4" s="20"/>
      <c r="M4" s="79"/>
      <c r="N4" s="466"/>
      <c r="O4" s="79"/>
      <c r="P4" s="77"/>
    </row>
    <row r="5" spans="2:16" ht="15" customHeight="1" x14ac:dyDescent="0.25">
      <c r="B5" s="687" t="s">
        <v>73</v>
      </c>
      <c r="C5" s="273" t="s">
        <v>0</v>
      </c>
      <c r="D5" s="692" t="s">
        <v>22</v>
      </c>
      <c r="E5" s="692"/>
      <c r="F5" s="692" t="s">
        <v>3</v>
      </c>
      <c r="G5" s="692"/>
      <c r="H5" s="692" t="s">
        <v>475</v>
      </c>
      <c r="I5" s="692" t="s">
        <v>4</v>
      </c>
      <c r="J5" s="692"/>
      <c r="K5" s="694" t="s">
        <v>102</v>
      </c>
      <c r="M5" s="79"/>
      <c r="N5" s="79"/>
      <c r="P5" s="77"/>
    </row>
    <row r="6" spans="2:16" x14ac:dyDescent="0.25">
      <c r="B6" s="688"/>
      <c r="C6" s="112" t="s">
        <v>476</v>
      </c>
      <c r="D6" s="737"/>
      <c r="E6" s="737"/>
      <c r="F6" s="737"/>
      <c r="G6" s="737"/>
      <c r="H6" s="693"/>
      <c r="I6" s="737"/>
      <c r="J6" s="737"/>
      <c r="K6" s="772"/>
      <c r="P6" s="77"/>
    </row>
    <row r="7" spans="2:16" x14ac:dyDescent="0.25">
      <c r="B7" s="689"/>
      <c r="C7" s="87" t="s">
        <v>5</v>
      </c>
      <c r="D7" s="87" t="s">
        <v>6</v>
      </c>
      <c r="E7" s="87" t="s">
        <v>7</v>
      </c>
      <c r="F7" s="467" t="s">
        <v>6</v>
      </c>
      <c r="G7" s="282" t="s">
        <v>7</v>
      </c>
      <c r="H7" s="282" t="s">
        <v>7</v>
      </c>
      <c r="I7" s="282" t="s">
        <v>6</v>
      </c>
      <c r="J7" s="282" t="s">
        <v>7</v>
      </c>
      <c r="K7" s="695"/>
      <c r="M7" s="133"/>
      <c r="P7" s="77"/>
    </row>
    <row r="8" spans="2:16" x14ac:dyDescent="0.25">
      <c r="B8" s="291" t="s">
        <v>8</v>
      </c>
      <c r="C8" s="192">
        <v>23</v>
      </c>
      <c r="D8" s="192">
        <v>13</v>
      </c>
      <c r="E8" s="334">
        <f t="shared" ref="E8:E20" si="0">D8/C8</f>
        <v>0.56521739130434778</v>
      </c>
      <c r="F8" s="192">
        <v>10</v>
      </c>
      <c r="G8" s="46">
        <f t="shared" ref="G8:G21" si="1">F8/C8</f>
        <v>0.43478260869565216</v>
      </c>
      <c r="H8" s="182">
        <f>E8+G8</f>
        <v>1</v>
      </c>
      <c r="I8" s="192">
        <v>0</v>
      </c>
      <c r="J8" s="46">
        <f t="shared" ref="J8:J21" si="2">I8/C8</f>
        <v>0</v>
      </c>
      <c r="K8" s="189"/>
      <c r="M8" s="131"/>
      <c r="P8" s="77"/>
    </row>
    <row r="9" spans="2:16" x14ac:dyDescent="0.25">
      <c r="B9" s="291" t="s">
        <v>9</v>
      </c>
      <c r="C9" s="192">
        <v>34</v>
      </c>
      <c r="D9" s="192">
        <v>11</v>
      </c>
      <c r="E9" s="337">
        <f t="shared" si="0"/>
        <v>0.3235294117647059</v>
      </c>
      <c r="F9" s="192">
        <v>23</v>
      </c>
      <c r="G9" s="46">
        <f t="shared" si="1"/>
        <v>0.67647058823529416</v>
      </c>
      <c r="H9" s="182">
        <f t="shared" ref="H9:H22" si="3">E9+G9</f>
        <v>1</v>
      </c>
      <c r="I9" s="192">
        <v>0</v>
      </c>
      <c r="J9" s="46">
        <f t="shared" si="2"/>
        <v>0</v>
      </c>
      <c r="K9" s="189"/>
      <c r="M9" s="131"/>
      <c r="P9" s="77"/>
    </row>
    <row r="10" spans="2:16" x14ac:dyDescent="0.25">
      <c r="B10" s="291" t="s">
        <v>10</v>
      </c>
      <c r="C10" s="192">
        <v>42</v>
      </c>
      <c r="D10" s="192">
        <v>17</v>
      </c>
      <c r="E10" s="337">
        <f t="shared" si="0"/>
        <v>0.40476190476190477</v>
      </c>
      <c r="F10" s="192">
        <v>23</v>
      </c>
      <c r="G10" s="46">
        <f t="shared" si="1"/>
        <v>0.54761904761904767</v>
      </c>
      <c r="H10" s="182">
        <f t="shared" si="3"/>
        <v>0.95238095238095244</v>
      </c>
      <c r="I10" s="192">
        <v>2</v>
      </c>
      <c r="J10" s="46">
        <f t="shared" si="2"/>
        <v>4.7619047619047616E-2</v>
      </c>
      <c r="K10" s="189"/>
      <c r="P10" s="77"/>
    </row>
    <row r="11" spans="2:16" x14ac:dyDescent="0.25">
      <c r="B11" s="291" t="s">
        <v>11</v>
      </c>
      <c r="C11" s="192">
        <v>41</v>
      </c>
      <c r="D11" s="192">
        <v>25</v>
      </c>
      <c r="E11" s="337">
        <f t="shared" si="0"/>
        <v>0.6097560975609756</v>
      </c>
      <c r="F11" s="192">
        <v>10</v>
      </c>
      <c r="G11" s="46">
        <f t="shared" si="1"/>
        <v>0.24390243902439024</v>
      </c>
      <c r="H11" s="182">
        <f t="shared" si="3"/>
        <v>0.85365853658536583</v>
      </c>
      <c r="I11" s="192">
        <v>6</v>
      </c>
      <c r="J11" s="46">
        <f t="shared" si="2"/>
        <v>0.14634146341463414</v>
      </c>
      <c r="K11" s="190"/>
      <c r="P11" s="77"/>
    </row>
    <row r="12" spans="2:16" x14ac:dyDescent="0.25">
      <c r="B12" s="291" t="s">
        <v>12</v>
      </c>
      <c r="C12" s="192">
        <v>44</v>
      </c>
      <c r="D12" s="192">
        <v>34</v>
      </c>
      <c r="E12" s="337">
        <f t="shared" si="0"/>
        <v>0.77272727272727271</v>
      </c>
      <c r="F12" s="192">
        <v>6</v>
      </c>
      <c r="G12" s="46">
        <f t="shared" si="1"/>
        <v>0.13636363636363635</v>
      </c>
      <c r="H12" s="182">
        <f t="shared" si="3"/>
        <v>0.90909090909090906</v>
      </c>
      <c r="I12" s="192">
        <v>4</v>
      </c>
      <c r="J12" s="46">
        <f t="shared" si="2"/>
        <v>9.0909090909090912E-2</v>
      </c>
      <c r="K12" s="188" t="s">
        <v>37</v>
      </c>
      <c r="P12" s="77"/>
    </row>
    <row r="13" spans="2:16" x14ac:dyDescent="0.25">
      <c r="B13" s="291" t="s">
        <v>622</v>
      </c>
      <c r="C13" s="192">
        <v>42</v>
      </c>
      <c r="D13" s="192">
        <v>0</v>
      </c>
      <c r="E13" s="337">
        <f t="shared" si="0"/>
        <v>0</v>
      </c>
      <c r="F13" s="192">
        <v>0</v>
      </c>
      <c r="G13" s="46">
        <f t="shared" si="1"/>
        <v>0</v>
      </c>
      <c r="H13" s="182">
        <f t="shared" si="3"/>
        <v>0</v>
      </c>
      <c r="I13" s="192">
        <v>42</v>
      </c>
      <c r="J13" s="46">
        <f t="shared" si="2"/>
        <v>1</v>
      </c>
      <c r="K13" s="189" t="s">
        <v>36</v>
      </c>
      <c r="P13" s="77"/>
    </row>
    <row r="14" spans="2:16" x14ac:dyDescent="0.25">
      <c r="B14" s="291" t="s">
        <v>68</v>
      </c>
      <c r="C14" s="192">
        <v>33</v>
      </c>
      <c r="D14" s="192">
        <v>15</v>
      </c>
      <c r="E14" s="337">
        <f t="shared" si="0"/>
        <v>0.45454545454545453</v>
      </c>
      <c r="F14" s="192">
        <v>5</v>
      </c>
      <c r="G14" s="46">
        <f t="shared" si="1"/>
        <v>0.15151515151515152</v>
      </c>
      <c r="H14" s="182">
        <f t="shared" si="3"/>
        <v>0.60606060606060608</v>
      </c>
      <c r="I14" s="192">
        <v>13</v>
      </c>
      <c r="J14" s="46">
        <f t="shared" si="2"/>
        <v>0.39393939393939392</v>
      </c>
      <c r="K14" s="189"/>
      <c r="P14" s="77"/>
    </row>
    <row r="15" spans="2:16" x14ac:dyDescent="0.25">
      <c r="B15" s="291" t="s">
        <v>14</v>
      </c>
      <c r="C15" s="192">
        <v>59</v>
      </c>
      <c r="D15" s="192">
        <v>33</v>
      </c>
      <c r="E15" s="337">
        <f t="shared" si="0"/>
        <v>0.55932203389830504</v>
      </c>
      <c r="F15" s="192">
        <v>17</v>
      </c>
      <c r="G15" s="46">
        <f t="shared" si="1"/>
        <v>0.28813559322033899</v>
      </c>
      <c r="H15" s="182">
        <f t="shared" si="3"/>
        <v>0.84745762711864403</v>
      </c>
      <c r="I15" s="192">
        <v>9</v>
      </c>
      <c r="J15" s="46">
        <f t="shared" si="2"/>
        <v>0.15254237288135594</v>
      </c>
      <c r="K15" s="189"/>
      <c r="P15" s="77"/>
    </row>
    <row r="16" spans="2:16" x14ac:dyDescent="0.25">
      <c r="B16" s="291" t="s">
        <v>69</v>
      </c>
      <c r="C16" s="192">
        <v>29</v>
      </c>
      <c r="D16" s="192">
        <v>16</v>
      </c>
      <c r="E16" s="337">
        <f t="shared" si="0"/>
        <v>0.55172413793103448</v>
      </c>
      <c r="F16" s="192">
        <v>3</v>
      </c>
      <c r="G16" s="46">
        <f t="shared" si="1"/>
        <v>0.10344827586206896</v>
      </c>
      <c r="H16" s="182">
        <f t="shared" si="3"/>
        <v>0.65517241379310343</v>
      </c>
      <c r="I16" s="192">
        <v>10</v>
      </c>
      <c r="J16" s="46">
        <f t="shared" si="2"/>
        <v>0.34482758620689657</v>
      </c>
      <c r="K16" s="189"/>
      <c r="P16" s="77"/>
    </row>
    <row r="17" spans="2:16" x14ac:dyDescent="0.25">
      <c r="B17" s="291" t="s">
        <v>70</v>
      </c>
      <c r="C17" s="192">
        <v>14</v>
      </c>
      <c r="D17" s="192">
        <v>11</v>
      </c>
      <c r="E17" s="337">
        <f t="shared" si="0"/>
        <v>0.7857142857142857</v>
      </c>
      <c r="F17" s="192">
        <v>0</v>
      </c>
      <c r="G17" s="46">
        <f t="shared" si="1"/>
        <v>0</v>
      </c>
      <c r="H17" s="182">
        <f t="shared" si="3"/>
        <v>0.7857142857142857</v>
      </c>
      <c r="I17" s="192">
        <v>3</v>
      </c>
      <c r="J17" s="46">
        <f t="shared" si="2"/>
        <v>0.21428571428571427</v>
      </c>
      <c r="K17" s="190"/>
      <c r="P17" s="77"/>
    </row>
    <row r="18" spans="2:16" x14ac:dyDescent="0.25">
      <c r="B18" s="291" t="s">
        <v>71</v>
      </c>
      <c r="C18" s="192">
        <v>29</v>
      </c>
      <c r="D18" s="192">
        <v>1</v>
      </c>
      <c r="E18" s="337">
        <f t="shared" si="0"/>
        <v>3.4482758620689655E-2</v>
      </c>
      <c r="F18" s="192">
        <v>4</v>
      </c>
      <c r="G18" s="46">
        <f t="shared" si="1"/>
        <v>0.13793103448275862</v>
      </c>
      <c r="H18" s="182">
        <f t="shared" si="3"/>
        <v>0.17241379310344829</v>
      </c>
      <c r="I18" s="192">
        <v>24</v>
      </c>
      <c r="J18" s="46">
        <f t="shared" si="2"/>
        <v>0.82758620689655171</v>
      </c>
      <c r="K18" s="189" t="s">
        <v>36</v>
      </c>
      <c r="P18" s="77"/>
    </row>
    <row r="19" spans="2:16" x14ac:dyDescent="0.25">
      <c r="B19" s="291" t="s">
        <v>72</v>
      </c>
      <c r="C19" s="192">
        <v>48</v>
      </c>
      <c r="D19" s="192">
        <v>18</v>
      </c>
      <c r="E19" s="337">
        <f t="shared" si="0"/>
        <v>0.375</v>
      </c>
      <c r="F19" s="192">
        <v>25</v>
      </c>
      <c r="G19" s="46">
        <f t="shared" si="1"/>
        <v>0.52083333333333337</v>
      </c>
      <c r="H19" s="182">
        <f t="shared" si="3"/>
        <v>0.89583333333333337</v>
      </c>
      <c r="I19" s="192">
        <v>5</v>
      </c>
      <c r="J19" s="46">
        <f t="shared" si="2"/>
        <v>0.10416666666666667</v>
      </c>
      <c r="K19" s="189"/>
      <c r="P19" s="77"/>
    </row>
    <row r="20" spans="2:16" x14ac:dyDescent="0.25">
      <c r="B20" s="291" t="s">
        <v>15</v>
      </c>
      <c r="C20" s="192">
        <v>19</v>
      </c>
      <c r="D20" s="192">
        <v>11</v>
      </c>
      <c r="E20" s="337">
        <f t="shared" si="0"/>
        <v>0.57894736842105265</v>
      </c>
      <c r="F20" s="192">
        <v>5</v>
      </c>
      <c r="G20" s="46">
        <f t="shared" si="1"/>
        <v>0.26315789473684209</v>
      </c>
      <c r="H20" s="182">
        <f t="shared" si="3"/>
        <v>0.84210526315789469</v>
      </c>
      <c r="I20" s="192">
        <v>3</v>
      </c>
      <c r="J20" s="46">
        <f t="shared" si="2"/>
        <v>0.15789473684210525</v>
      </c>
      <c r="K20" s="189"/>
      <c r="L20" s="96"/>
      <c r="M20" s="93"/>
      <c r="N20" s="93"/>
      <c r="P20" s="77"/>
    </row>
    <row r="21" spans="2:16" x14ac:dyDescent="0.25">
      <c r="B21" s="643" t="s">
        <v>90</v>
      </c>
      <c r="C21" s="173">
        <f>SUM(C8:C20)</f>
        <v>457</v>
      </c>
      <c r="D21" s="173">
        <f>SUM(D8:D20)</f>
        <v>205</v>
      </c>
      <c r="E21" s="174">
        <f>D21/C21</f>
        <v>0.44857768052516411</v>
      </c>
      <c r="F21" s="173">
        <f>SUM(F8:F20)</f>
        <v>131</v>
      </c>
      <c r="G21" s="48">
        <f t="shared" si="1"/>
        <v>0.28665207877461707</v>
      </c>
      <c r="H21" s="641">
        <f t="shared" si="3"/>
        <v>0.73522975929978118</v>
      </c>
      <c r="I21" s="173">
        <f>SUM(I8:I20)</f>
        <v>121</v>
      </c>
      <c r="J21" s="48">
        <f t="shared" si="2"/>
        <v>0.26477024070021882</v>
      </c>
      <c r="K21" s="415"/>
      <c r="M21" s="468"/>
      <c r="N21" s="468"/>
      <c r="P21" s="77"/>
    </row>
    <row r="22" spans="2:16" x14ac:dyDescent="0.25">
      <c r="B22" s="644" t="s">
        <v>99</v>
      </c>
      <c r="C22" s="623">
        <f>SUM(C21-C13)</f>
        <v>415</v>
      </c>
      <c r="D22" s="623">
        <f>SUM(D21-D13)</f>
        <v>205</v>
      </c>
      <c r="E22" s="645">
        <f>D22/C22</f>
        <v>0.49397590361445781</v>
      </c>
      <c r="F22" s="623">
        <f>SUM(F21-F13)</f>
        <v>131</v>
      </c>
      <c r="G22" s="474">
        <f>F22/C22</f>
        <v>0.31566265060240961</v>
      </c>
      <c r="H22" s="642">
        <f t="shared" si="3"/>
        <v>0.80963855421686737</v>
      </c>
      <c r="I22" s="623">
        <f>SUM(I21-I13)</f>
        <v>79</v>
      </c>
      <c r="J22" s="474">
        <f>I22/C22</f>
        <v>0.19036144578313252</v>
      </c>
      <c r="K22" s="196"/>
      <c r="L22" s="80"/>
      <c r="M22" s="80"/>
      <c r="N22" s="80"/>
      <c r="P22" s="77"/>
    </row>
    <row r="23" spans="2:16" x14ac:dyDescent="0.25">
      <c r="B23" s="79" t="s">
        <v>287</v>
      </c>
      <c r="C23" s="79"/>
      <c r="D23" s="79"/>
      <c r="E23" s="79"/>
      <c r="F23" s="79"/>
      <c r="G23" s="79"/>
      <c r="H23" s="79"/>
      <c r="I23" s="79"/>
      <c r="J23" s="79"/>
      <c r="K23" s="79"/>
      <c r="M23" s="79"/>
      <c r="N23" s="79"/>
      <c r="O23" s="79"/>
      <c r="P23" s="77"/>
    </row>
    <row r="24" spans="2:16" x14ac:dyDescent="0.25">
      <c r="B24" s="79" t="s">
        <v>609</v>
      </c>
      <c r="C24" s="79"/>
      <c r="D24" s="79"/>
      <c r="E24" s="79"/>
      <c r="F24" s="79"/>
      <c r="G24" s="79"/>
      <c r="H24" s="79"/>
      <c r="I24" s="79"/>
      <c r="J24" s="79"/>
      <c r="K24" s="79"/>
      <c r="M24" s="79"/>
      <c r="N24" s="79"/>
      <c r="O24" s="79"/>
      <c r="P24" s="77"/>
    </row>
    <row r="25" spans="2:16" x14ac:dyDescent="0.25">
      <c r="B25" s="762" t="s">
        <v>189</v>
      </c>
      <c r="C25" s="762"/>
      <c r="D25" s="762"/>
      <c r="E25" s="762"/>
      <c r="F25" s="762"/>
      <c r="G25" s="762"/>
      <c r="H25" s="762"/>
      <c r="I25" s="762"/>
      <c r="J25" s="762"/>
      <c r="K25" s="762"/>
      <c r="L25" s="762"/>
      <c r="M25" s="79"/>
      <c r="N25" s="79"/>
      <c r="O25" s="79"/>
      <c r="P25" s="77"/>
    </row>
    <row r="26" spans="2:16" x14ac:dyDescent="0.25">
      <c r="B26" s="110" t="s">
        <v>636</v>
      </c>
      <c r="C26" s="298"/>
      <c r="D26" s="298"/>
      <c r="E26" s="298"/>
      <c r="F26" s="298"/>
      <c r="G26" s="298"/>
      <c r="H26" s="298"/>
      <c r="I26" s="298"/>
      <c r="J26" s="298"/>
      <c r="K26" s="298"/>
      <c r="L26" s="298"/>
      <c r="M26" s="79"/>
      <c r="N26" s="79"/>
      <c r="O26" s="79"/>
      <c r="P26" s="77"/>
    </row>
    <row r="27" spans="2:16" x14ac:dyDescent="0.25">
      <c r="B27" s="765" t="s">
        <v>33</v>
      </c>
      <c r="C27" s="765"/>
      <c r="D27" s="765"/>
      <c r="E27" s="765"/>
      <c r="F27" s="765"/>
      <c r="G27" s="765"/>
      <c r="H27" s="765"/>
      <c r="I27" s="765"/>
      <c r="J27" s="765"/>
      <c r="K27" s="765"/>
      <c r="L27" s="765"/>
      <c r="M27" s="79"/>
      <c r="N27" s="79"/>
      <c r="O27" s="79"/>
      <c r="P27" s="77"/>
    </row>
    <row r="28" spans="2:16" x14ac:dyDescent="0.25">
      <c r="P28" s="77"/>
    </row>
    <row r="29" spans="2:16" ht="31.5" customHeight="1" x14ac:dyDescent="0.25">
      <c r="B29" s="700" t="s">
        <v>657</v>
      </c>
      <c r="C29" s="700"/>
      <c r="D29" s="700"/>
      <c r="E29" s="700"/>
      <c r="F29" s="700"/>
      <c r="G29" s="700"/>
      <c r="H29" s="700"/>
      <c r="I29" s="700"/>
      <c r="J29" s="700"/>
      <c r="K29" s="700"/>
      <c r="L29" s="700"/>
      <c r="M29" s="35"/>
      <c r="N29" s="35"/>
      <c r="P29" s="77"/>
    </row>
    <row r="30" spans="2:16" x14ac:dyDescent="0.25">
      <c r="B30" s="297"/>
      <c r="C30" s="297"/>
      <c r="D30" s="297"/>
      <c r="E30" s="297"/>
      <c r="F30" s="297"/>
      <c r="G30" s="297"/>
      <c r="H30" s="297"/>
      <c r="I30" s="297"/>
      <c r="J30" s="297"/>
      <c r="K30" s="297"/>
      <c r="L30" s="21"/>
      <c r="M30" s="297"/>
      <c r="N30" s="297"/>
      <c r="P30" s="90"/>
    </row>
    <row r="31" spans="2:16" ht="15" customHeight="1" x14ac:dyDescent="0.25">
      <c r="B31" s="730" t="s">
        <v>73</v>
      </c>
      <c r="C31" s="692" t="s">
        <v>477</v>
      </c>
      <c r="D31" s="692" t="s">
        <v>128</v>
      </c>
      <c r="E31" s="692"/>
      <c r="F31" s="692" t="s">
        <v>94</v>
      </c>
      <c r="G31" s="692"/>
      <c r="H31" s="692" t="s">
        <v>97</v>
      </c>
      <c r="I31" s="692"/>
      <c r="J31" s="692" t="s">
        <v>98</v>
      </c>
      <c r="K31" s="692"/>
      <c r="L31" s="726" t="s">
        <v>92</v>
      </c>
      <c r="O31" s="102"/>
      <c r="P31" s="77"/>
    </row>
    <row r="32" spans="2:16" ht="24" customHeight="1" x14ac:dyDescent="0.25">
      <c r="B32" s="731"/>
      <c r="C32" s="737"/>
      <c r="D32" s="737"/>
      <c r="E32" s="737"/>
      <c r="F32" s="693"/>
      <c r="G32" s="693"/>
      <c r="H32" s="693"/>
      <c r="I32" s="693"/>
      <c r="J32" s="693"/>
      <c r="K32" s="693"/>
      <c r="L32" s="727"/>
      <c r="O32" s="102"/>
      <c r="P32" s="77"/>
    </row>
    <row r="33" spans="2:16" x14ac:dyDescent="0.25">
      <c r="B33" s="732"/>
      <c r="C33" s="693"/>
      <c r="D33" s="282" t="s">
        <v>6</v>
      </c>
      <c r="E33" s="282" t="s">
        <v>7</v>
      </c>
      <c r="F33" s="276" t="s">
        <v>6</v>
      </c>
      <c r="G33" s="276" t="s">
        <v>7</v>
      </c>
      <c r="H33" s="276" t="s">
        <v>6</v>
      </c>
      <c r="I33" s="276" t="s">
        <v>7</v>
      </c>
      <c r="J33" s="276" t="s">
        <v>6</v>
      </c>
      <c r="K33" s="276" t="s">
        <v>7</v>
      </c>
      <c r="L33" s="706"/>
      <c r="M33" s="133"/>
      <c r="N33" s="133"/>
      <c r="P33" s="77"/>
    </row>
    <row r="34" spans="2:16" x14ac:dyDescent="0.25">
      <c r="B34" s="352" t="s">
        <v>8</v>
      </c>
      <c r="C34" s="171">
        <v>13</v>
      </c>
      <c r="D34" s="171">
        <v>4</v>
      </c>
      <c r="E34" s="45">
        <f t="shared" ref="E34:E46" si="4">D34/C34</f>
        <v>0.30769230769230771</v>
      </c>
      <c r="F34" s="192">
        <v>8</v>
      </c>
      <c r="G34" s="334">
        <f>F34/$C34</f>
        <v>0.61538461538461542</v>
      </c>
      <c r="H34" s="192">
        <v>4</v>
      </c>
      <c r="I34" s="46">
        <f t="shared" ref="I34:I48" si="5">H34/C34</f>
        <v>0.30769230769230771</v>
      </c>
      <c r="J34" s="192">
        <v>1</v>
      </c>
      <c r="K34" s="46">
        <f t="shared" ref="K34:K48" si="6">J34/C34</f>
        <v>7.6923076923076927E-2</v>
      </c>
      <c r="L34" s="189"/>
      <c r="M34" s="131"/>
      <c r="N34" s="131"/>
      <c r="P34" s="77"/>
    </row>
    <row r="35" spans="2:16" x14ac:dyDescent="0.25">
      <c r="B35" s="355" t="s">
        <v>9</v>
      </c>
      <c r="C35" s="171">
        <v>11</v>
      </c>
      <c r="D35" s="171">
        <v>11</v>
      </c>
      <c r="E35" s="45">
        <f t="shared" si="4"/>
        <v>1</v>
      </c>
      <c r="F35" s="192">
        <v>2</v>
      </c>
      <c r="G35" s="337">
        <f t="shared" ref="E35:G48" si="7">F35/$C35</f>
        <v>0.18181818181818182</v>
      </c>
      <c r="H35" s="192">
        <v>2</v>
      </c>
      <c r="I35" s="46">
        <f t="shared" si="5"/>
        <v>0.18181818181818182</v>
      </c>
      <c r="J35" s="192">
        <v>7</v>
      </c>
      <c r="K35" s="46">
        <f t="shared" si="6"/>
        <v>0.63636363636363635</v>
      </c>
      <c r="L35" s="189"/>
      <c r="M35" s="131"/>
      <c r="N35" s="131"/>
      <c r="P35" s="77"/>
    </row>
    <row r="36" spans="2:16" x14ac:dyDescent="0.25">
      <c r="B36" s="355" t="s">
        <v>10</v>
      </c>
      <c r="C36" s="171">
        <v>17</v>
      </c>
      <c r="D36" s="171">
        <v>17</v>
      </c>
      <c r="E36" s="45">
        <f t="shared" si="4"/>
        <v>1</v>
      </c>
      <c r="F36" s="192">
        <v>10</v>
      </c>
      <c r="G36" s="337">
        <f t="shared" si="7"/>
        <v>0.58823529411764708</v>
      </c>
      <c r="H36" s="192">
        <v>3</v>
      </c>
      <c r="I36" s="46">
        <f t="shared" si="5"/>
        <v>0.17647058823529413</v>
      </c>
      <c r="J36" s="192">
        <v>4</v>
      </c>
      <c r="K36" s="46">
        <f t="shared" si="6"/>
        <v>0.23529411764705882</v>
      </c>
      <c r="L36" s="189"/>
      <c r="N36" s="94"/>
      <c r="O36" s="102"/>
      <c r="P36" s="77"/>
    </row>
    <row r="37" spans="2:16" x14ac:dyDescent="0.25">
      <c r="B37" s="355" t="s">
        <v>11</v>
      </c>
      <c r="C37" s="171">
        <v>25</v>
      </c>
      <c r="D37" s="171">
        <v>25</v>
      </c>
      <c r="E37" s="45">
        <f t="shared" si="4"/>
        <v>1</v>
      </c>
      <c r="F37" s="192">
        <v>8</v>
      </c>
      <c r="G37" s="337">
        <f t="shared" si="7"/>
        <v>0.32</v>
      </c>
      <c r="H37" s="192">
        <v>14</v>
      </c>
      <c r="I37" s="46">
        <f t="shared" si="5"/>
        <v>0.56000000000000005</v>
      </c>
      <c r="J37" s="192">
        <v>3</v>
      </c>
      <c r="K37" s="46">
        <f t="shared" si="6"/>
        <v>0.12</v>
      </c>
      <c r="L37" s="189"/>
      <c r="N37" s="94"/>
      <c r="O37" s="102"/>
      <c r="P37" s="77"/>
    </row>
    <row r="38" spans="2:16" x14ac:dyDescent="0.25">
      <c r="B38" s="355" t="s">
        <v>12</v>
      </c>
      <c r="C38" s="171">
        <v>34</v>
      </c>
      <c r="D38" s="171">
        <v>19</v>
      </c>
      <c r="E38" s="45">
        <f t="shared" si="4"/>
        <v>0.55882352941176472</v>
      </c>
      <c r="F38" s="192">
        <v>17</v>
      </c>
      <c r="G38" s="337">
        <f t="shared" si="7"/>
        <v>0.5</v>
      </c>
      <c r="H38" s="192">
        <v>10</v>
      </c>
      <c r="I38" s="46">
        <f t="shared" si="5"/>
        <v>0.29411764705882354</v>
      </c>
      <c r="J38" s="192">
        <v>7</v>
      </c>
      <c r="K38" s="46">
        <f t="shared" si="6"/>
        <v>0.20588235294117646</v>
      </c>
      <c r="L38" s="189"/>
      <c r="N38" s="94"/>
      <c r="O38" s="102"/>
      <c r="P38" s="77"/>
    </row>
    <row r="39" spans="2:16" x14ac:dyDescent="0.25">
      <c r="B39" s="210" t="s">
        <v>622</v>
      </c>
      <c r="C39" s="171">
        <v>0</v>
      </c>
      <c r="D39" s="171">
        <v>0</v>
      </c>
      <c r="E39" s="45">
        <v>0</v>
      </c>
      <c r="F39" s="192">
        <v>0</v>
      </c>
      <c r="G39" s="337" t="e">
        <f t="shared" si="7"/>
        <v>#DIV/0!</v>
      </c>
      <c r="H39" s="192">
        <v>0</v>
      </c>
      <c r="I39" s="46">
        <v>0</v>
      </c>
      <c r="J39" s="192">
        <v>0</v>
      </c>
      <c r="K39" s="46">
        <v>0</v>
      </c>
      <c r="L39" s="189"/>
      <c r="N39" s="94"/>
      <c r="O39" s="102"/>
      <c r="P39" s="77"/>
    </row>
    <row r="40" spans="2:16" x14ac:dyDescent="0.25">
      <c r="B40" s="210" t="s">
        <v>68</v>
      </c>
      <c r="C40" s="171">
        <v>15</v>
      </c>
      <c r="D40" s="171">
        <v>14</v>
      </c>
      <c r="E40" s="45">
        <f t="shared" si="4"/>
        <v>0.93333333333333335</v>
      </c>
      <c r="F40" s="192">
        <v>4</v>
      </c>
      <c r="G40" s="337">
        <f t="shared" si="7"/>
        <v>0.26666666666666666</v>
      </c>
      <c r="H40" s="192">
        <v>10</v>
      </c>
      <c r="I40" s="46">
        <f t="shared" si="5"/>
        <v>0.66666666666666663</v>
      </c>
      <c r="J40" s="192">
        <v>1</v>
      </c>
      <c r="K40" s="46">
        <f t="shared" si="6"/>
        <v>6.6666666666666666E-2</v>
      </c>
      <c r="L40" s="189"/>
      <c r="N40" s="94"/>
      <c r="O40" s="102"/>
      <c r="P40" s="77"/>
    </row>
    <row r="41" spans="2:16" x14ac:dyDescent="0.25">
      <c r="B41" s="210" t="s">
        <v>14</v>
      </c>
      <c r="C41" s="171">
        <v>33</v>
      </c>
      <c r="D41" s="171">
        <v>31</v>
      </c>
      <c r="E41" s="45">
        <f t="shared" si="4"/>
        <v>0.93939393939393945</v>
      </c>
      <c r="F41" s="192">
        <v>19</v>
      </c>
      <c r="G41" s="337">
        <f t="shared" si="7"/>
        <v>0.5757575757575758</v>
      </c>
      <c r="H41" s="192">
        <v>10</v>
      </c>
      <c r="I41" s="46">
        <f t="shared" si="5"/>
        <v>0.30303030303030304</v>
      </c>
      <c r="J41" s="192">
        <v>4</v>
      </c>
      <c r="K41" s="46">
        <f t="shared" si="6"/>
        <v>0.12121212121212122</v>
      </c>
      <c r="L41" s="189"/>
      <c r="N41" s="94"/>
      <c r="O41" s="102"/>
      <c r="P41" s="77"/>
    </row>
    <row r="42" spans="2:16" x14ac:dyDescent="0.25">
      <c r="B42" s="210" t="s">
        <v>69</v>
      </c>
      <c r="C42" s="171">
        <v>16</v>
      </c>
      <c r="D42" s="171">
        <v>6</v>
      </c>
      <c r="E42" s="45">
        <f t="shared" si="4"/>
        <v>0.375</v>
      </c>
      <c r="F42" s="192">
        <v>8</v>
      </c>
      <c r="G42" s="337">
        <f t="shared" si="7"/>
        <v>0.5</v>
      </c>
      <c r="H42" s="192">
        <v>5</v>
      </c>
      <c r="I42" s="46">
        <f t="shared" si="5"/>
        <v>0.3125</v>
      </c>
      <c r="J42" s="192">
        <v>3</v>
      </c>
      <c r="K42" s="46">
        <f t="shared" si="6"/>
        <v>0.1875</v>
      </c>
      <c r="L42" s="189"/>
      <c r="N42" s="94"/>
      <c r="O42" s="102"/>
      <c r="P42" s="77"/>
    </row>
    <row r="43" spans="2:16" x14ac:dyDescent="0.25">
      <c r="B43" s="210" t="s">
        <v>70</v>
      </c>
      <c r="C43" s="171">
        <v>11</v>
      </c>
      <c r="D43" s="171">
        <v>10</v>
      </c>
      <c r="E43" s="45">
        <f t="shared" si="4"/>
        <v>0.90909090909090906</v>
      </c>
      <c r="F43" s="192">
        <v>4</v>
      </c>
      <c r="G43" s="337">
        <f t="shared" si="7"/>
        <v>0.36363636363636365</v>
      </c>
      <c r="H43" s="192">
        <v>4</v>
      </c>
      <c r="I43" s="46">
        <f t="shared" si="5"/>
        <v>0.36363636363636365</v>
      </c>
      <c r="J43" s="192">
        <v>3</v>
      </c>
      <c r="K43" s="46">
        <f>J43/C43</f>
        <v>0.27272727272727271</v>
      </c>
      <c r="L43" s="189"/>
      <c r="N43" s="94"/>
      <c r="O43" s="102"/>
      <c r="P43" s="77"/>
    </row>
    <row r="44" spans="2:16" x14ac:dyDescent="0.25">
      <c r="B44" s="210" t="s">
        <v>624</v>
      </c>
      <c r="C44" s="171">
        <v>1</v>
      </c>
      <c r="D44" s="171">
        <v>1</v>
      </c>
      <c r="E44" s="45">
        <f t="shared" si="4"/>
        <v>1</v>
      </c>
      <c r="F44" s="192">
        <v>1</v>
      </c>
      <c r="G44" s="337">
        <f t="shared" si="7"/>
        <v>1</v>
      </c>
      <c r="H44" s="192">
        <v>0</v>
      </c>
      <c r="I44" s="46">
        <f t="shared" si="5"/>
        <v>0</v>
      </c>
      <c r="J44" s="192">
        <v>0</v>
      </c>
      <c r="K44" s="46">
        <f t="shared" si="6"/>
        <v>0</v>
      </c>
      <c r="L44" s="189"/>
      <c r="N44" s="94"/>
      <c r="O44" s="102"/>
      <c r="P44" s="77"/>
    </row>
    <row r="45" spans="2:16" x14ac:dyDescent="0.25">
      <c r="B45" s="210" t="s">
        <v>72</v>
      </c>
      <c r="C45" s="171">
        <v>18</v>
      </c>
      <c r="D45" s="171">
        <v>18</v>
      </c>
      <c r="E45" s="45">
        <f t="shared" si="4"/>
        <v>1</v>
      </c>
      <c r="F45" s="192">
        <v>10</v>
      </c>
      <c r="G45" s="337">
        <f t="shared" si="7"/>
        <v>0.55555555555555558</v>
      </c>
      <c r="H45" s="192">
        <v>3</v>
      </c>
      <c r="I45" s="46">
        <f t="shared" si="5"/>
        <v>0.16666666666666666</v>
      </c>
      <c r="J45" s="192">
        <v>5</v>
      </c>
      <c r="K45" s="46">
        <f t="shared" si="6"/>
        <v>0.27777777777777779</v>
      </c>
      <c r="L45" s="189"/>
      <c r="N45" s="94"/>
      <c r="O45" s="102"/>
      <c r="P45" s="77"/>
    </row>
    <row r="46" spans="2:16" x14ac:dyDescent="0.25">
      <c r="B46" s="210" t="s">
        <v>15</v>
      </c>
      <c r="C46" s="171">
        <v>11</v>
      </c>
      <c r="D46" s="171">
        <v>11</v>
      </c>
      <c r="E46" s="45">
        <f t="shared" si="4"/>
        <v>1</v>
      </c>
      <c r="F46" s="192">
        <v>1</v>
      </c>
      <c r="G46" s="337">
        <f t="shared" si="7"/>
        <v>9.0909090909090912E-2</v>
      </c>
      <c r="H46" s="192">
        <v>3</v>
      </c>
      <c r="I46" s="46">
        <f t="shared" si="5"/>
        <v>0.27272727272727271</v>
      </c>
      <c r="J46" s="192">
        <v>7</v>
      </c>
      <c r="K46" s="46">
        <f t="shared" si="6"/>
        <v>0.63636363636363635</v>
      </c>
      <c r="L46" s="197" t="s">
        <v>38</v>
      </c>
      <c r="N46" s="94"/>
      <c r="O46" s="102"/>
      <c r="P46" s="77"/>
    </row>
    <row r="47" spans="2:16" x14ac:dyDescent="0.25">
      <c r="B47" s="643" t="s">
        <v>90</v>
      </c>
      <c r="C47" s="173">
        <f>SUM(C34:C46)</f>
        <v>205</v>
      </c>
      <c r="D47" s="173">
        <f>SUM(D34:D46)</f>
        <v>167</v>
      </c>
      <c r="E47" s="48">
        <f t="shared" si="7"/>
        <v>0.81463414634146336</v>
      </c>
      <c r="F47" s="173">
        <f>SUM(F34:F46)</f>
        <v>92</v>
      </c>
      <c r="G47" s="48">
        <f t="shared" si="7"/>
        <v>0.44878048780487806</v>
      </c>
      <c r="H47" s="173">
        <f>SUM(H34:H46)</f>
        <v>68</v>
      </c>
      <c r="I47" s="48">
        <f t="shared" si="5"/>
        <v>0.33170731707317075</v>
      </c>
      <c r="J47" s="173">
        <f>SUM(J34:J46)</f>
        <v>45</v>
      </c>
      <c r="K47" s="48">
        <f t="shared" si="6"/>
        <v>0.21951219512195122</v>
      </c>
      <c r="L47" s="435"/>
      <c r="N47" s="469"/>
      <c r="O47" s="102"/>
      <c r="P47" s="77"/>
    </row>
    <row r="48" spans="2:16" s="470" customFormat="1" x14ac:dyDescent="0.25">
      <c r="B48" s="511" t="s">
        <v>99</v>
      </c>
      <c r="C48" s="646">
        <f>C47-C39-C44</f>
        <v>204</v>
      </c>
      <c r="D48" s="646">
        <f>D47-D39-D44</f>
        <v>166</v>
      </c>
      <c r="E48" s="474">
        <f t="shared" si="7"/>
        <v>0.81372549019607843</v>
      </c>
      <c r="F48" s="646">
        <f>F47-F39-F44</f>
        <v>91</v>
      </c>
      <c r="G48" s="636">
        <f>F48/$C48</f>
        <v>0.44607843137254904</v>
      </c>
      <c r="H48" s="646">
        <f>H47-H39-H44</f>
        <v>68</v>
      </c>
      <c r="I48" s="474">
        <f t="shared" si="5"/>
        <v>0.33333333333333331</v>
      </c>
      <c r="J48" s="646">
        <f>J47-J39-J44</f>
        <v>45</v>
      </c>
      <c r="K48" s="474">
        <f t="shared" si="6"/>
        <v>0.22058823529411764</v>
      </c>
      <c r="L48" s="196"/>
      <c r="N48" s="471"/>
    </row>
    <row r="49" spans="2:24" x14ac:dyDescent="0.25">
      <c r="B49" s="768" t="s">
        <v>378</v>
      </c>
      <c r="C49" s="768"/>
      <c r="D49" s="768"/>
      <c r="E49" s="768"/>
      <c r="F49" s="768"/>
      <c r="G49" s="768"/>
      <c r="H49" s="768"/>
      <c r="I49" s="768"/>
      <c r="J49" s="768"/>
      <c r="K49" s="768"/>
      <c r="L49" s="768"/>
      <c r="M49" s="768"/>
      <c r="N49" s="79"/>
      <c r="O49" s="79"/>
      <c r="P49" s="79"/>
      <c r="Q49" s="79"/>
      <c r="R49" s="79"/>
      <c r="S49" s="79"/>
      <c r="T49" s="79"/>
      <c r="U49" s="79"/>
      <c r="V49" s="79"/>
      <c r="W49" s="79"/>
      <c r="X49" s="79"/>
    </row>
    <row r="50" spans="2:24" x14ac:dyDescent="0.25">
      <c r="B50" s="110" t="s">
        <v>609</v>
      </c>
      <c r="C50" s="298"/>
      <c r="D50" s="298"/>
      <c r="E50" s="298"/>
      <c r="F50" s="298"/>
      <c r="G50" s="298"/>
      <c r="H50" s="298"/>
      <c r="I50" s="298"/>
      <c r="J50" s="298"/>
      <c r="K50" s="298"/>
      <c r="L50" s="298"/>
      <c r="M50" s="298"/>
      <c r="N50" s="79"/>
      <c r="O50" s="79"/>
      <c r="P50" s="79"/>
      <c r="Q50" s="79"/>
      <c r="R50" s="79"/>
      <c r="S50" s="79"/>
      <c r="T50" s="79"/>
      <c r="U50" s="79"/>
      <c r="V50" s="79"/>
      <c r="W50" s="79"/>
      <c r="X50" s="79"/>
    </row>
    <row r="51" spans="2:24" ht="27" customHeight="1" x14ac:dyDescent="0.25">
      <c r="B51" s="762" t="s">
        <v>379</v>
      </c>
      <c r="C51" s="762"/>
      <c r="D51" s="762"/>
      <c r="E51" s="762"/>
      <c r="F51" s="762"/>
      <c r="G51" s="762"/>
      <c r="H51" s="762"/>
      <c r="I51" s="762"/>
      <c r="J51" s="762"/>
      <c r="K51" s="762"/>
      <c r="L51" s="762"/>
      <c r="M51" s="762"/>
      <c r="N51" s="79"/>
      <c r="O51" s="79"/>
      <c r="P51" s="79"/>
      <c r="Q51" s="79"/>
      <c r="R51" s="79"/>
      <c r="S51" s="79"/>
      <c r="T51" s="79"/>
      <c r="U51" s="79"/>
      <c r="V51" s="79"/>
      <c r="W51" s="79"/>
      <c r="X51" s="79"/>
    </row>
    <row r="52" spans="2:24" ht="15" customHeight="1" x14ac:dyDescent="0.25">
      <c r="B52" s="765" t="s">
        <v>33</v>
      </c>
      <c r="C52" s="765"/>
      <c r="D52" s="765"/>
      <c r="E52" s="765"/>
      <c r="F52" s="765"/>
      <c r="G52" s="765"/>
      <c r="H52" s="765"/>
      <c r="I52" s="765"/>
      <c r="J52" s="765"/>
      <c r="K52" s="765"/>
      <c r="L52" s="765"/>
      <c r="M52" s="765"/>
    </row>
    <row r="53" spans="2:24" ht="15" customHeight="1" x14ac:dyDescent="0.25">
      <c r="B53" s="102"/>
      <c r="L53" s="77"/>
    </row>
    <row r="54" spans="2:24" ht="15" customHeight="1" x14ac:dyDescent="0.25">
      <c r="B54" s="700" t="s">
        <v>482</v>
      </c>
      <c r="C54" s="700"/>
      <c r="D54" s="700"/>
      <c r="E54" s="700"/>
      <c r="F54" s="700"/>
      <c r="G54" s="700"/>
      <c r="H54" s="700"/>
      <c r="I54" s="700"/>
      <c r="J54" s="700"/>
      <c r="K54" s="700"/>
      <c r="L54" s="700"/>
      <c r="M54" s="700"/>
      <c r="N54" s="700"/>
    </row>
    <row r="55" spans="2:24" ht="15" customHeight="1" x14ac:dyDescent="0.25">
      <c r="L55" s="77"/>
    </row>
    <row r="56" spans="2:24" ht="23.25" customHeight="1" x14ac:dyDescent="0.25">
      <c r="L56" s="77"/>
    </row>
    <row r="57" spans="2:24" x14ac:dyDescent="0.25">
      <c r="L57" s="77"/>
      <c r="P57" s="77"/>
    </row>
    <row r="58" spans="2:24" x14ac:dyDescent="0.25">
      <c r="L58" s="77"/>
      <c r="P58" s="77"/>
    </row>
    <row r="59" spans="2:24" x14ac:dyDescent="0.25">
      <c r="L59" s="77"/>
      <c r="P59" s="77"/>
    </row>
    <row r="60" spans="2:24" x14ac:dyDescent="0.25">
      <c r="L60" s="77"/>
      <c r="P60" s="77"/>
    </row>
    <row r="61" spans="2:24" x14ac:dyDescent="0.25">
      <c r="L61" s="77"/>
      <c r="P61" s="77"/>
    </row>
    <row r="62" spans="2:24" x14ac:dyDescent="0.25">
      <c r="L62" s="77"/>
      <c r="P62" s="77"/>
    </row>
    <row r="63" spans="2:24" x14ac:dyDescent="0.25">
      <c r="L63" s="77"/>
      <c r="P63" s="77"/>
    </row>
    <row r="64" spans="2:24" x14ac:dyDescent="0.25">
      <c r="L64" s="77"/>
      <c r="P64" s="77"/>
    </row>
    <row r="65" spans="2:17" x14ac:dyDescent="0.25">
      <c r="L65" s="77"/>
      <c r="P65" s="77"/>
    </row>
    <row r="66" spans="2:17" x14ac:dyDescent="0.25">
      <c r="L66" s="77"/>
      <c r="P66" s="77"/>
    </row>
    <row r="67" spans="2:17" x14ac:dyDescent="0.25">
      <c r="L67" s="77"/>
      <c r="P67" s="77"/>
    </row>
    <row r="68" spans="2:17" x14ac:dyDescent="0.25">
      <c r="L68" s="77"/>
      <c r="P68" s="77"/>
    </row>
    <row r="69" spans="2:17" x14ac:dyDescent="0.25">
      <c r="L69" s="77"/>
      <c r="P69" s="77"/>
    </row>
    <row r="70" spans="2:17" x14ac:dyDescent="0.25">
      <c r="L70" s="77"/>
      <c r="P70" s="77"/>
    </row>
    <row r="71" spans="2:17" x14ac:dyDescent="0.25">
      <c r="L71" s="77"/>
      <c r="P71" s="93"/>
      <c r="Q71" s="93"/>
    </row>
    <row r="72" spans="2:17" s="470" customFormat="1" x14ac:dyDescent="0.25">
      <c r="B72" s="77"/>
      <c r="C72" s="77"/>
      <c r="D72" s="77"/>
      <c r="E72" s="77"/>
      <c r="F72" s="77"/>
      <c r="G72" s="77"/>
      <c r="H72" s="77"/>
      <c r="I72" s="77"/>
      <c r="J72" s="77"/>
      <c r="K72" s="77"/>
      <c r="L72" s="77"/>
      <c r="M72" s="77"/>
      <c r="N72" s="77"/>
      <c r="O72" s="77"/>
      <c r="P72" s="472"/>
    </row>
    <row r="73" spans="2:17" x14ac:dyDescent="0.25">
      <c r="B73" s="471"/>
      <c r="C73" s="471"/>
      <c r="D73" s="471"/>
      <c r="E73" s="471"/>
      <c r="F73" s="471"/>
      <c r="G73" s="470"/>
      <c r="H73" s="470"/>
      <c r="I73" s="470"/>
      <c r="J73" s="470"/>
      <c r="K73" s="470"/>
      <c r="L73" s="470"/>
      <c r="M73" s="470"/>
      <c r="N73" s="470"/>
      <c r="O73" s="470"/>
    </row>
    <row r="74" spans="2:17" x14ac:dyDescent="0.25">
      <c r="B74" s="102"/>
      <c r="L74" s="77"/>
    </row>
  </sheetData>
  <mergeCells count="21">
    <mergeCell ref="B54:N54"/>
    <mergeCell ref="B31:B33"/>
    <mergeCell ref="C31:C33"/>
    <mergeCell ref="F31:G32"/>
    <mergeCell ref="H31:I32"/>
    <mergeCell ref="J31:K32"/>
    <mergeCell ref="L31:L33"/>
    <mergeCell ref="D31:E32"/>
    <mergeCell ref="B3:K3"/>
    <mergeCell ref="B29:L29"/>
    <mergeCell ref="B49:M49"/>
    <mergeCell ref="B51:M51"/>
    <mergeCell ref="B52:M52"/>
    <mergeCell ref="B25:L25"/>
    <mergeCell ref="B27:L27"/>
    <mergeCell ref="K5:K7"/>
    <mergeCell ref="B5:B7"/>
    <mergeCell ref="D5:E6"/>
    <mergeCell ref="F5:G6"/>
    <mergeCell ref="I5:J6"/>
    <mergeCell ref="H5:H6"/>
  </mergeCells>
  <conditionalFormatting sqref="C34:C46">
    <cfRule type="cellIs" dxfId="23" priority="5" operator="lessThan">
      <formula>10</formula>
    </cfRule>
  </conditionalFormatting>
  <conditionalFormatting sqref="E8:E20">
    <cfRule type="top10" dxfId="22" priority="3" bottom="1" rank="1"/>
    <cfRule type="top10" dxfId="21" priority="4" rank="1"/>
  </conditionalFormatting>
  <conditionalFormatting sqref="F7">
    <cfRule type="cellIs" dxfId="20" priority="6" operator="lessThan">
      <formula>10</formula>
    </cfRule>
  </conditionalFormatting>
  <conditionalFormatting sqref="G34:G46">
    <cfRule type="top10" dxfId="19" priority="1" bottom="1" rank="1"/>
    <cfRule type="top10" dxfId="18" priority="2" rank="1"/>
  </conditionalFormatting>
  <hyperlinks>
    <hyperlink ref="B1" location="TOC!A1" display="TOC" xr:uid="{00000000-0004-0000-1000-000000000000}"/>
  </hyperlinks>
  <pageMargins left="0.70866141732283472" right="0.70866141732283472" top="0.74803149606299213" bottom="0.74803149606299213" header="0.31496062992125984" footer="0.31496062992125984"/>
  <pageSetup paperSize="9" scale="61" orientation="landscape" horizontalDpi="1200" verticalDpi="1200" r:id="rId1"/>
  <headerFooter>
    <oddHeader>&amp;C&amp;F</oddHeader>
    <oddFooter>&amp;C&amp;A
Page &amp;P of &amp;N</oddFooter>
  </headerFooter>
  <rowBreaks count="2" manualBreakCount="2">
    <brk id="52" min="1" max="14" man="1"/>
    <brk id="74" min="1" max="14" man="1"/>
  </rowBreaks>
  <colBreaks count="1" manualBreakCount="1">
    <brk id="15" max="7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6D9"/>
  </sheetPr>
  <dimension ref="A1:T69"/>
  <sheetViews>
    <sheetView zoomScale="90" zoomScaleNormal="90" zoomScaleSheetLayoutView="90" workbookViewId="0">
      <selection activeCell="B2" sqref="B2"/>
    </sheetView>
  </sheetViews>
  <sheetFormatPr defaultRowHeight="15" x14ac:dyDescent="0.25"/>
  <cols>
    <col min="1" max="1" width="5.5703125" style="77" customWidth="1"/>
    <col min="2" max="2" width="15.7109375" style="77" customWidth="1"/>
    <col min="3" max="3" width="14.42578125" style="77" bestFit="1" customWidth="1"/>
    <col min="4" max="5" width="11" style="77" customWidth="1"/>
    <col min="6" max="6" width="9.140625" style="77"/>
    <col min="7" max="7" width="10" style="77" bestFit="1" customWidth="1"/>
    <col min="8" max="8" width="12" style="77" bestFit="1" customWidth="1"/>
    <col min="9" max="9" width="10" style="77" bestFit="1" customWidth="1"/>
    <col min="10" max="10" width="12.140625" style="79" customWidth="1"/>
    <col min="11" max="11" width="13.7109375" style="77" bestFit="1" customWidth="1"/>
    <col min="12" max="12" width="10" style="77" bestFit="1" customWidth="1"/>
    <col min="13" max="13" width="16.42578125" style="77" customWidth="1"/>
    <col min="14" max="14" width="14.140625" style="102" bestFit="1" customWidth="1"/>
    <col min="15" max="15" width="12.7109375" style="77" customWidth="1"/>
    <col min="16" max="16" width="20.7109375" style="77" customWidth="1"/>
    <col min="17" max="16384" width="9.140625" style="77"/>
  </cols>
  <sheetData>
    <row r="1" spans="1:17" x14ac:dyDescent="0.25">
      <c r="B1" s="78" t="s">
        <v>53</v>
      </c>
      <c r="C1" s="90"/>
      <c r="J1" s="77"/>
      <c r="K1" s="79"/>
      <c r="N1" s="77"/>
      <c r="O1" s="102"/>
    </row>
    <row r="2" spans="1:17" x14ac:dyDescent="0.25">
      <c r="J2" s="77"/>
      <c r="K2" s="79"/>
      <c r="N2" s="77"/>
      <c r="O2" s="102"/>
    </row>
    <row r="3" spans="1:17" ht="29.25" customHeight="1" x14ac:dyDescent="0.25">
      <c r="B3" s="686" t="s">
        <v>658</v>
      </c>
      <c r="C3" s="686"/>
      <c r="D3" s="686"/>
      <c r="E3" s="686"/>
      <c r="F3" s="686"/>
      <c r="G3" s="686"/>
      <c r="H3" s="686"/>
      <c r="I3" s="686"/>
      <c r="J3" s="686"/>
      <c r="K3" s="686"/>
      <c r="L3" s="686"/>
      <c r="M3" s="686"/>
      <c r="N3" s="686"/>
      <c r="O3" s="686"/>
      <c r="P3" s="297"/>
      <c r="Q3" s="297"/>
    </row>
    <row r="4" spans="1:17" x14ac:dyDescent="0.25">
      <c r="A4" s="11"/>
      <c r="B4" s="11"/>
      <c r="C4" s="11"/>
      <c r="D4" s="11"/>
      <c r="E4" s="11"/>
      <c r="F4" s="11"/>
      <c r="G4" s="11"/>
      <c r="H4" s="11"/>
      <c r="I4" s="11"/>
      <c r="J4" s="11"/>
      <c r="K4" s="11"/>
      <c r="L4" s="11"/>
      <c r="M4" s="11"/>
      <c r="N4" s="11"/>
      <c r="P4" s="78"/>
    </row>
    <row r="5" spans="1:17" ht="21" customHeight="1" x14ac:dyDescent="0.25">
      <c r="A5" s="737"/>
      <c r="B5" s="687" t="s">
        <v>73</v>
      </c>
      <c r="C5" s="692" t="s">
        <v>472</v>
      </c>
      <c r="D5" s="692" t="s">
        <v>1</v>
      </c>
      <c r="E5" s="692"/>
      <c r="F5" s="692" t="s">
        <v>2</v>
      </c>
      <c r="G5" s="692"/>
      <c r="H5" s="692" t="s">
        <v>3</v>
      </c>
      <c r="I5" s="692"/>
      <c r="J5" s="692" t="s">
        <v>475</v>
      </c>
      <c r="K5" s="692" t="s">
        <v>4</v>
      </c>
      <c r="L5" s="692"/>
      <c r="M5" s="694" t="s">
        <v>102</v>
      </c>
      <c r="N5" s="77"/>
    </row>
    <row r="6" spans="1:17" x14ac:dyDescent="0.25">
      <c r="A6" s="737"/>
      <c r="B6" s="688"/>
      <c r="C6" s="693"/>
      <c r="D6" s="737"/>
      <c r="E6" s="737"/>
      <c r="F6" s="737"/>
      <c r="G6" s="737"/>
      <c r="H6" s="737"/>
      <c r="I6" s="737"/>
      <c r="J6" s="693"/>
      <c r="K6" s="737"/>
      <c r="L6" s="737"/>
      <c r="M6" s="772"/>
      <c r="N6" s="77"/>
    </row>
    <row r="7" spans="1:17" x14ac:dyDescent="0.25">
      <c r="A7" s="737"/>
      <c r="B7" s="689"/>
      <c r="C7" s="87" t="s">
        <v>5</v>
      </c>
      <c r="D7" s="87" t="s">
        <v>6</v>
      </c>
      <c r="E7" s="87" t="s">
        <v>7</v>
      </c>
      <c r="F7" s="282" t="s">
        <v>6</v>
      </c>
      <c r="G7" s="282" t="s">
        <v>7</v>
      </c>
      <c r="H7" s="282" t="s">
        <v>6</v>
      </c>
      <c r="I7" s="282" t="s">
        <v>7</v>
      </c>
      <c r="J7" s="282" t="s">
        <v>7</v>
      </c>
      <c r="K7" s="282" t="s">
        <v>6</v>
      </c>
      <c r="L7" s="282" t="s">
        <v>7</v>
      </c>
      <c r="M7" s="695"/>
      <c r="N7" s="77"/>
      <c r="O7" s="133"/>
    </row>
    <row r="8" spans="1:17" x14ac:dyDescent="0.25">
      <c r="A8" s="110"/>
      <c r="B8" s="477" t="s">
        <v>8</v>
      </c>
      <c r="C8" s="403">
        <v>95</v>
      </c>
      <c r="D8" s="403">
        <v>56</v>
      </c>
      <c r="E8" s="334">
        <f>D8/C8</f>
        <v>0.58947368421052626</v>
      </c>
      <c r="F8" s="403">
        <v>2</v>
      </c>
      <c r="G8" s="436">
        <f t="shared" ref="G8:G20" si="0">F8/C8</f>
        <v>2.1052631578947368E-2</v>
      </c>
      <c r="H8" s="403">
        <v>37</v>
      </c>
      <c r="I8" s="436">
        <f t="shared" ref="I8:I20" si="1">H8/C8</f>
        <v>0.38947368421052631</v>
      </c>
      <c r="J8" s="478">
        <f t="shared" ref="J8:J20" si="2">E8+G8+I8</f>
        <v>0.99999999999999989</v>
      </c>
      <c r="K8" s="403">
        <v>0</v>
      </c>
      <c r="L8" s="436">
        <f t="shared" ref="L8:L20" si="3">K8/C8</f>
        <v>0</v>
      </c>
      <c r="M8" s="479" t="s">
        <v>23</v>
      </c>
      <c r="N8" s="77"/>
      <c r="O8" s="131"/>
    </row>
    <row r="9" spans="1:17" x14ac:dyDescent="0.25">
      <c r="A9" s="110"/>
      <c r="B9" s="291" t="s">
        <v>9</v>
      </c>
      <c r="C9" s="192">
        <v>109</v>
      </c>
      <c r="D9" s="192">
        <v>46</v>
      </c>
      <c r="E9" s="337">
        <f t="shared" ref="E9:E20" si="4">D9/C9</f>
        <v>0.42201834862385323</v>
      </c>
      <c r="F9" s="192">
        <v>1</v>
      </c>
      <c r="G9" s="46">
        <f t="shared" si="0"/>
        <v>9.1743119266055051E-3</v>
      </c>
      <c r="H9" s="192">
        <v>62</v>
      </c>
      <c r="I9" s="46">
        <f t="shared" si="1"/>
        <v>0.56880733944954132</v>
      </c>
      <c r="J9" s="182">
        <f t="shared" si="2"/>
        <v>1</v>
      </c>
      <c r="K9" s="192">
        <v>0</v>
      </c>
      <c r="L9" s="46">
        <f t="shared" si="3"/>
        <v>0</v>
      </c>
      <c r="M9" s="484"/>
      <c r="N9" s="77"/>
      <c r="O9" s="131"/>
    </row>
    <row r="10" spans="1:17" x14ac:dyDescent="0.25">
      <c r="A10" s="110"/>
      <c r="B10" s="291" t="s">
        <v>10</v>
      </c>
      <c r="C10" s="192">
        <v>136</v>
      </c>
      <c r="D10" s="192">
        <v>56</v>
      </c>
      <c r="E10" s="337">
        <f t="shared" si="4"/>
        <v>0.41176470588235292</v>
      </c>
      <c r="F10" s="192">
        <v>0</v>
      </c>
      <c r="G10" s="46">
        <f t="shared" si="0"/>
        <v>0</v>
      </c>
      <c r="H10" s="192">
        <v>80</v>
      </c>
      <c r="I10" s="46">
        <f t="shared" si="1"/>
        <v>0.58823529411764708</v>
      </c>
      <c r="J10" s="182">
        <f t="shared" si="2"/>
        <v>1</v>
      </c>
      <c r="K10" s="192">
        <v>0</v>
      </c>
      <c r="L10" s="46">
        <f t="shared" si="3"/>
        <v>0</v>
      </c>
      <c r="M10" s="484"/>
      <c r="N10" s="77"/>
    </row>
    <row r="11" spans="1:17" x14ac:dyDescent="0.25">
      <c r="A11" s="110"/>
      <c r="B11" s="291" t="s">
        <v>11</v>
      </c>
      <c r="C11" s="192">
        <v>122</v>
      </c>
      <c r="D11" s="192">
        <v>62</v>
      </c>
      <c r="E11" s="337">
        <f t="shared" si="4"/>
        <v>0.50819672131147542</v>
      </c>
      <c r="F11" s="192">
        <v>0</v>
      </c>
      <c r="G11" s="46">
        <f t="shared" si="0"/>
        <v>0</v>
      </c>
      <c r="H11" s="192">
        <v>60</v>
      </c>
      <c r="I11" s="46">
        <f t="shared" si="1"/>
        <v>0.49180327868852458</v>
      </c>
      <c r="J11" s="182">
        <f t="shared" si="2"/>
        <v>1</v>
      </c>
      <c r="K11" s="192">
        <v>0</v>
      </c>
      <c r="L11" s="46">
        <f t="shared" si="3"/>
        <v>0</v>
      </c>
      <c r="M11" s="484"/>
      <c r="N11" s="77"/>
    </row>
    <row r="12" spans="1:17" x14ac:dyDescent="0.25">
      <c r="A12" s="110"/>
      <c r="B12" s="291" t="s">
        <v>12</v>
      </c>
      <c r="C12" s="192">
        <v>177</v>
      </c>
      <c r="D12" s="192">
        <v>127</v>
      </c>
      <c r="E12" s="337">
        <f t="shared" si="4"/>
        <v>0.71751412429378536</v>
      </c>
      <c r="F12" s="192">
        <v>1</v>
      </c>
      <c r="G12" s="46">
        <f t="shared" si="0"/>
        <v>5.6497175141242938E-3</v>
      </c>
      <c r="H12" s="192">
        <v>48</v>
      </c>
      <c r="I12" s="46">
        <f t="shared" si="1"/>
        <v>0.2711864406779661</v>
      </c>
      <c r="J12" s="182">
        <f t="shared" si="2"/>
        <v>0.99435028248587565</v>
      </c>
      <c r="K12" s="192">
        <v>1</v>
      </c>
      <c r="L12" s="46">
        <f t="shared" si="3"/>
        <v>5.6497175141242938E-3</v>
      </c>
      <c r="M12" s="39" t="s">
        <v>37</v>
      </c>
      <c r="N12" s="77"/>
    </row>
    <row r="13" spans="1:17" x14ac:dyDescent="0.25">
      <c r="A13" s="110"/>
      <c r="B13" s="291" t="s">
        <v>622</v>
      </c>
      <c r="C13" s="192">
        <v>174</v>
      </c>
      <c r="D13" s="192">
        <v>45</v>
      </c>
      <c r="E13" s="337">
        <f t="shared" si="4"/>
        <v>0.25862068965517243</v>
      </c>
      <c r="F13" s="192">
        <v>1</v>
      </c>
      <c r="G13" s="46">
        <f t="shared" si="0"/>
        <v>5.7471264367816091E-3</v>
      </c>
      <c r="H13" s="192">
        <v>80</v>
      </c>
      <c r="I13" s="46">
        <f t="shared" si="1"/>
        <v>0.45977011494252873</v>
      </c>
      <c r="J13" s="182">
        <f t="shared" si="2"/>
        <v>0.72413793103448276</v>
      </c>
      <c r="K13" s="192">
        <v>48</v>
      </c>
      <c r="L13" s="46">
        <f t="shared" si="3"/>
        <v>0.27586206896551724</v>
      </c>
      <c r="M13" s="36" t="s">
        <v>36</v>
      </c>
      <c r="N13" s="77"/>
    </row>
    <row r="14" spans="1:17" x14ac:dyDescent="0.25">
      <c r="A14" s="110"/>
      <c r="B14" s="291" t="s">
        <v>68</v>
      </c>
      <c r="C14" s="192">
        <v>111</v>
      </c>
      <c r="D14" s="192">
        <v>30</v>
      </c>
      <c r="E14" s="337">
        <f t="shared" si="4"/>
        <v>0.27027027027027029</v>
      </c>
      <c r="F14" s="192">
        <v>0</v>
      </c>
      <c r="G14" s="46">
        <f t="shared" si="0"/>
        <v>0</v>
      </c>
      <c r="H14" s="192">
        <v>69</v>
      </c>
      <c r="I14" s="46">
        <f t="shared" si="1"/>
        <v>0.6216216216216216</v>
      </c>
      <c r="J14" s="182">
        <f t="shared" si="2"/>
        <v>0.89189189189189189</v>
      </c>
      <c r="K14" s="192">
        <v>12</v>
      </c>
      <c r="L14" s="46">
        <f t="shared" si="3"/>
        <v>0.10810810810810811</v>
      </c>
      <c r="M14" s="36" t="s">
        <v>36</v>
      </c>
      <c r="N14" s="77"/>
    </row>
    <row r="15" spans="1:17" x14ac:dyDescent="0.25">
      <c r="A15" s="110"/>
      <c r="B15" s="291" t="s">
        <v>14</v>
      </c>
      <c r="C15" s="192">
        <v>191</v>
      </c>
      <c r="D15" s="192">
        <v>98</v>
      </c>
      <c r="E15" s="337">
        <f t="shared" si="4"/>
        <v>0.51308900523560208</v>
      </c>
      <c r="F15" s="192">
        <v>7</v>
      </c>
      <c r="G15" s="46">
        <f t="shared" si="0"/>
        <v>3.6649214659685861E-2</v>
      </c>
      <c r="H15" s="192">
        <v>78</v>
      </c>
      <c r="I15" s="46">
        <f t="shared" si="1"/>
        <v>0.40837696335078533</v>
      </c>
      <c r="J15" s="182">
        <f t="shared" si="2"/>
        <v>0.95811518324607325</v>
      </c>
      <c r="K15" s="192">
        <v>8</v>
      </c>
      <c r="L15" s="46">
        <f t="shared" si="3"/>
        <v>4.1884816753926704E-2</v>
      </c>
      <c r="M15" s="36"/>
      <c r="N15" s="77"/>
    </row>
    <row r="16" spans="1:17" x14ac:dyDescent="0.25">
      <c r="A16" s="110"/>
      <c r="B16" s="291" t="s">
        <v>69</v>
      </c>
      <c r="C16" s="192">
        <v>136</v>
      </c>
      <c r="D16" s="192">
        <v>77</v>
      </c>
      <c r="E16" s="337">
        <f t="shared" si="4"/>
        <v>0.56617647058823528</v>
      </c>
      <c r="F16" s="192">
        <v>3</v>
      </c>
      <c r="G16" s="46">
        <f t="shared" si="0"/>
        <v>2.2058823529411766E-2</v>
      </c>
      <c r="H16" s="192">
        <v>51</v>
      </c>
      <c r="I16" s="46">
        <f t="shared" si="1"/>
        <v>0.375</v>
      </c>
      <c r="J16" s="182">
        <f t="shared" si="2"/>
        <v>0.96323529411764708</v>
      </c>
      <c r="K16" s="192">
        <v>5</v>
      </c>
      <c r="L16" s="46">
        <f t="shared" si="3"/>
        <v>3.6764705882352942E-2</v>
      </c>
      <c r="M16" s="484"/>
      <c r="N16" s="77"/>
    </row>
    <row r="17" spans="1:20" x14ac:dyDescent="0.25">
      <c r="A17" s="110"/>
      <c r="B17" s="291" t="s">
        <v>70</v>
      </c>
      <c r="C17" s="192">
        <v>68</v>
      </c>
      <c r="D17" s="192">
        <v>52</v>
      </c>
      <c r="E17" s="337">
        <f t="shared" si="4"/>
        <v>0.76470588235294112</v>
      </c>
      <c r="F17" s="192">
        <v>0</v>
      </c>
      <c r="G17" s="46">
        <f t="shared" si="0"/>
        <v>0</v>
      </c>
      <c r="H17" s="192">
        <v>15</v>
      </c>
      <c r="I17" s="46">
        <f t="shared" si="1"/>
        <v>0.22058823529411764</v>
      </c>
      <c r="J17" s="182">
        <f t="shared" si="2"/>
        <v>0.98529411764705876</v>
      </c>
      <c r="K17" s="192">
        <v>1</v>
      </c>
      <c r="L17" s="46">
        <f t="shared" si="3"/>
        <v>1.4705882352941176E-2</v>
      </c>
      <c r="M17" s="39" t="s">
        <v>37</v>
      </c>
      <c r="N17" s="77"/>
    </row>
    <row r="18" spans="1:20" x14ac:dyDescent="0.25">
      <c r="A18" s="110"/>
      <c r="B18" s="291" t="s">
        <v>71</v>
      </c>
      <c r="C18" s="192">
        <v>113</v>
      </c>
      <c r="D18" s="192">
        <v>31</v>
      </c>
      <c r="E18" s="337">
        <f t="shared" si="4"/>
        <v>0.27433628318584069</v>
      </c>
      <c r="F18" s="192">
        <v>0</v>
      </c>
      <c r="G18" s="46">
        <f t="shared" si="0"/>
        <v>0</v>
      </c>
      <c r="H18" s="192">
        <v>78</v>
      </c>
      <c r="I18" s="46">
        <f t="shared" si="1"/>
        <v>0.69026548672566368</v>
      </c>
      <c r="J18" s="182">
        <f t="shared" si="2"/>
        <v>0.96460176991150437</v>
      </c>
      <c r="K18" s="192">
        <v>4</v>
      </c>
      <c r="L18" s="46">
        <f t="shared" si="3"/>
        <v>3.5398230088495575E-2</v>
      </c>
      <c r="M18" s="36" t="s">
        <v>36</v>
      </c>
      <c r="N18" s="77"/>
    </row>
    <row r="19" spans="1:20" x14ac:dyDescent="0.25">
      <c r="A19" s="110"/>
      <c r="B19" s="291" t="s">
        <v>72</v>
      </c>
      <c r="C19" s="192">
        <v>216</v>
      </c>
      <c r="D19" s="192">
        <v>80</v>
      </c>
      <c r="E19" s="337">
        <f t="shared" si="4"/>
        <v>0.37037037037037035</v>
      </c>
      <c r="F19" s="192">
        <v>6</v>
      </c>
      <c r="G19" s="46">
        <f t="shared" si="0"/>
        <v>2.7777777777777776E-2</v>
      </c>
      <c r="H19" s="192">
        <v>128</v>
      </c>
      <c r="I19" s="46">
        <f t="shared" si="1"/>
        <v>0.59259259259259256</v>
      </c>
      <c r="J19" s="182">
        <f t="shared" si="2"/>
        <v>0.9907407407407407</v>
      </c>
      <c r="K19" s="192">
        <v>2</v>
      </c>
      <c r="L19" s="46">
        <f t="shared" si="3"/>
        <v>9.2592592592592587E-3</v>
      </c>
      <c r="M19" s="36" t="s">
        <v>36</v>
      </c>
      <c r="N19" s="77"/>
    </row>
    <row r="20" spans="1:20" x14ac:dyDescent="0.25">
      <c r="A20" s="110"/>
      <c r="B20" s="291" t="s">
        <v>15</v>
      </c>
      <c r="C20" s="192">
        <v>60</v>
      </c>
      <c r="D20" s="192">
        <v>25</v>
      </c>
      <c r="E20" s="337">
        <f t="shared" si="4"/>
        <v>0.41666666666666669</v>
      </c>
      <c r="F20" s="192">
        <v>0</v>
      </c>
      <c r="G20" s="46">
        <f t="shared" si="0"/>
        <v>0</v>
      </c>
      <c r="H20" s="192">
        <v>35</v>
      </c>
      <c r="I20" s="46">
        <f t="shared" si="1"/>
        <v>0.58333333333333337</v>
      </c>
      <c r="J20" s="182">
        <f t="shared" si="2"/>
        <v>1</v>
      </c>
      <c r="K20" s="192">
        <v>0</v>
      </c>
      <c r="L20" s="46">
        <f t="shared" si="3"/>
        <v>0</v>
      </c>
      <c r="M20" s="484"/>
      <c r="N20" s="77"/>
    </row>
    <row r="21" spans="1:20" x14ac:dyDescent="0.25">
      <c r="A21" s="110"/>
      <c r="B21" s="184" t="s">
        <v>90</v>
      </c>
      <c r="C21" s="173">
        <f>SUM(C8:C20)</f>
        <v>1708</v>
      </c>
      <c r="D21" s="173">
        <f>SUM(D8:D20)</f>
        <v>785</v>
      </c>
      <c r="E21" s="174">
        <f t="shared" ref="E21" si="5">D21/C21</f>
        <v>0.45960187353629978</v>
      </c>
      <c r="F21" s="173">
        <f>SUM(F8:F20)</f>
        <v>21</v>
      </c>
      <c r="G21" s="48">
        <f t="shared" ref="G21:G22" si="6">F21/C21</f>
        <v>1.2295081967213115E-2</v>
      </c>
      <c r="H21" s="173">
        <f>SUM(H8:H20)</f>
        <v>821</v>
      </c>
      <c r="I21" s="48">
        <f t="shared" ref="I21:I22" si="7">H21/C21</f>
        <v>0.48067915690866508</v>
      </c>
      <c r="J21" s="641">
        <f t="shared" ref="J21" si="8">E21+G21+I21</f>
        <v>0.95257611241217799</v>
      </c>
      <c r="K21" s="173">
        <f>SUM(K8:K20)</f>
        <v>81</v>
      </c>
      <c r="L21" s="48">
        <f t="shared" ref="L21:L22" si="9">K21/C21</f>
        <v>4.7423887587822011E-2</v>
      </c>
      <c r="M21" s="485"/>
      <c r="N21" s="77"/>
      <c r="P21" s="93"/>
      <c r="T21" s="93"/>
    </row>
    <row r="22" spans="1:20" x14ac:dyDescent="0.25">
      <c r="A22" s="141"/>
      <c r="B22" s="511" t="s">
        <v>99</v>
      </c>
      <c r="C22" s="623">
        <f>SUM(C21-(C13))</f>
        <v>1534</v>
      </c>
      <c r="D22" s="623">
        <f>SUM(D21-(D13))</f>
        <v>740</v>
      </c>
      <c r="E22" s="645">
        <f>D22/C22</f>
        <v>0.48239895697522817</v>
      </c>
      <c r="F22" s="623">
        <f>SUM(F21-(F13))</f>
        <v>20</v>
      </c>
      <c r="G22" s="474">
        <f t="shared" si="6"/>
        <v>1.303780964797914E-2</v>
      </c>
      <c r="H22" s="623">
        <f>SUM(H21-(H13))</f>
        <v>741</v>
      </c>
      <c r="I22" s="474">
        <f t="shared" si="7"/>
        <v>0.48305084745762711</v>
      </c>
      <c r="J22" s="642">
        <f>E22+G22+I22</f>
        <v>0.9784876140808344</v>
      </c>
      <c r="K22" s="623">
        <f>SUM(K21-(K13))</f>
        <v>33</v>
      </c>
      <c r="L22" s="474">
        <f t="shared" si="9"/>
        <v>2.1512385919165579E-2</v>
      </c>
      <c r="M22" s="486"/>
      <c r="N22" s="93"/>
      <c r="R22" s="93"/>
    </row>
    <row r="23" spans="1:20" x14ac:dyDescent="0.25">
      <c r="B23" s="40" t="s">
        <v>333</v>
      </c>
      <c r="N23" s="77"/>
    </row>
    <row r="24" spans="1:20" x14ac:dyDescent="0.25">
      <c r="B24" s="79" t="s">
        <v>615</v>
      </c>
      <c r="N24" s="77"/>
    </row>
    <row r="25" spans="1:20" x14ac:dyDescent="0.25">
      <c r="B25" s="110" t="s">
        <v>189</v>
      </c>
      <c r="N25" s="77"/>
    </row>
    <row r="26" spans="1:20" x14ac:dyDescent="0.25">
      <c r="B26" s="110" t="s">
        <v>380</v>
      </c>
      <c r="N26" s="77"/>
    </row>
    <row r="27" spans="1:20" x14ac:dyDescent="0.25">
      <c r="B27" s="110" t="s">
        <v>33</v>
      </c>
    </row>
    <row r="28" spans="1:20" x14ac:dyDescent="0.25">
      <c r="A28" s="110"/>
    </row>
    <row r="29" spans="1:20" ht="39.75" customHeight="1" x14ac:dyDescent="0.25">
      <c r="B29" s="700" t="s">
        <v>659</v>
      </c>
      <c r="C29" s="700"/>
      <c r="D29" s="700"/>
      <c r="E29" s="700"/>
      <c r="F29" s="700"/>
      <c r="G29" s="700"/>
      <c r="H29" s="700"/>
      <c r="I29" s="700"/>
      <c r="J29" s="700"/>
      <c r="K29" s="700"/>
      <c r="L29" s="700"/>
      <c r="M29" s="700"/>
      <c r="N29" s="700"/>
      <c r="O29" s="18"/>
      <c r="P29" s="18"/>
      <c r="Q29" s="78"/>
    </row>
    <row r="30" spans="1:20" x14ac:dyDescent="0.25">
      <c r="B30" s="22"/>
      <c r="C30" s="22"/>
      <c r="D30" s="22"/>
      <c r="E30" s="22"/>
      <c r="F30" s="22"/>
      <c r="G30" s="22"/>
      <c r="H30" s="22"/>
      <c r="I30" s="22"/>
      <c r="J30" s="22"/>
      <c r="K30" s="22"/>
      <c r="L30" s="22"/>
      <c r="M30" s="11"/>
      <c r="N30" s="11"/>
      <c r="O30" s="11"/>
      <c r="Q30" s="78"/>
    </row>
    <row r="31" spans="1:20" ht="15" customHeight="1" x14ac:dyDescent="0.25">
      <c r="B31" s="687" t="s">
        <v>73</v>
      </c>
      <c r="C31" s="692" t="s">
        <v>478</v>
      </c>
      <c r="D31" s="692" t="s">
        <v>334</v>
      </c>
      <c r="E31" s="692"/>
      <c r="F31" s="692" t="s">
        <v>52</v>
      </c>
      <c r="G31" s="692"/>
      <c r="H31" s="692"/>
      <c r="I31" s="692" t="s">
        <v>35</v>
      </c>
      <c r="J31" s="692"/>
      <c r="K31" s="692"/>
      <c r="L31" s="692" t="s">
        <v>17</v>
      </c>
      <c r="M31" s="692"/>
      <c r="N31" s="694"/>
      <c r="O31" s="102"/>
    </row>
    <row r="32" spans="1:20" ht="24" customHeight="1" x14ac:dyDescent="0.25">
      <c r="B32" s="688"/>
      <c r="C32" s="737"/>
      <c r="D32" s="737"/>
      <c r="E32" s="737"/>
      <c r="F32" s="693" t="s">
        <v>51</v>
      </c>
      <c r="G32" s="693"/>
      <c r="H32" s="276" t="s">
        <v>92</v>
      </c>
      <c r="I32" s="693" t="s">
        <v>16</v>
      </c>
      <c r="J32" s="693"/>
      <c r="K32" s="276" t="s">
        <v>92</v>
      </c>
      <c r="L32" s="693" t="s">
        <v>18</v>
      </c>
      <c r="M32" s="693"/>
      <c r="N32" s="277" t="s">
        <v>92</v>
      </c>
      <c r="O32" s="102"/>
    </row>
    <row r="33" spans="2:20" x14ac:dyDescent="0.25">
      <c r="B33" s="689"/>
      <c r="C33" s="693"/>
      <c r="D33" s="282" t="s">
        <v>6</v>
      </c>
      <c r="E33" s="282" t="s">
        <v>55</v>
      </c>
      <c r="F33" s="276" t="s">
        <v>6</v>
      </c>
      <c r="G33" s="276" t="s">
        <v>7</v>
      </c>
      <c r="H33" s="276"/>
      <c r="I33" s="276" t="s">
        <v>6</v>
      </c>
      <c r="J33" s="276" t="s">
        <v>7</v>
      </c>
      <c r="K33" s="276"/>
      <c r="L33" s="276" t="s">
        <v>6</v>
      </c>
      <c r="M33" s="276" t="s">
        <v>7</v>
      </c>
      <c r="N33" s="277"/>
      <c r="O33" s="102"/>
      <c r="P33" s="133"/>
      <c r="R33" s="133"/>
      <c r="T33" s="133"/>
    </row>
    <row r="34" spans="2:20" x14ac:dyDescent="0.25">
      <c r="B34" s="477" t="s">
        <v>8</v>
      </c>
      <c r="C34" s="403">
        <v>56</v>
      </c>
      <c r="D34" s="403">
        <v>5</v>
      </c>
      <c r="E34" s="219">
        <f>D34/C34</f>
        <v>8.9285714285714288E-2</v>
      </c>
      <c r="F34" s="403">
        <v>41</v>
      </c>
      <c r="G34" s="334">
        <f t="shared" ref="G34:G47" si="10">F34/$C34</f>
        <v>0.7321428571428571</v>
      </c>
      <c r="H34" s="436"/>
      <c r="I34" s="403">
        <v>52</v>
      </c>
      <c r="J34" s="334">
        <f t="shared" ref="J34:J48" si="11">I34/$C34</f>
        <v>0.9285714285714286</v>
      </c>
      <c r="K34" s="487" t="s">
        <v>37</v>
      </c>
      <c r="L34" s="403">
        <v>43</v>
      </c>
      <c r="M34" s="334">
        <f t="shared" ref="M34:M48" si="12">L34/$C34</f>
        <v>0.7678571428571429</v>
      </c>
      <c r="N34" s="481"/>
      <c r="O34" s="102"/>
      <c r="P34" s="131"/>
      <c r="R34" s="131"/>
      <c r="T34" s="131"/>
    </row>
    <row r="35" spans="2:20" x14ac:dyDescent="0.25">
      <c r="B35" s="291" t="s">
        <v>9</v>
      </c>
      <c r="C35" s="192">
        <v>46</v>
      </c>
      <c r="D35" s="192">
        <v>9</v>
      </c>
      <c r="E35" s="144">
        <f>D35/C35</f>
        <v>0.19565217391304349</v>
      </c>
      <c r="F35" s="192">
        <v>20</v>
      </c>
      <c r="G35" s="337">
        <f t="shared" si="10"/>
        <v>0.43478260869565216</v>
      </c>
      <c r="H35" s="488" t="s">
        <v>38</v>
      </c>
      <c r="I35" s="192">
        <v>25</v>
      </c>
      <c r="J35" s="337">
        <f t="shared" si="11"/>
        <v>0.54347826086956519</v>
      </c>
      <c r="K35" s="488" t="s">
        <v>38</v>
      </c>
      <c r="L35" s="192">
        <v>25</v>
      </c>
      <c r="M35" s="337">
        <f t="shared" si="12"/>
        <v>0.54347826086956519</v>
      </c>
      <c r="N35" s="197" t="s">
        <v>38</v>
      </c>
      <c r="O35" s="102"/>
      <c r="P35" s="131"/>
      <c r="R35" s="131"/>
      <c r="T35" s="131"/>
    </row>
    <row r="36" spans="2:20" x14ac:dyDescent="0.25">
      <c r="B36" s="291" t="s">
        <v>10</v>
      </c>
      <c r="C36" s="192">
        <v>56</v>
      </c>
      <c r="D36" s="192">
        <v>0</v>
      </c>
      <c r="E36" s="144">
        <f>D36/C36</f>
        <v>0</v>
      </c>
      <c r="F36" s="192">
        <v>39</v>
      </c>
      <c r="G36" s="337">
        <f t="shared" si="10"/>
        <v>0.6964285714285714</v>
      </c>
      <c r="H36" s="46"/>
      <c r="I36" s="192">
        <v>46</v>
      </c>
      <c r="J36" s="337">
        <f t="shared" si="11"/>
        <v>0.8214285714285714</v>
      </c>
      <c r="K36" s="46"/>
      <c r="L36" s="192">
        <v>41</v>
      </c>
      <c r="M36" s="337">
        <f t="shared" si="12"/>
        <v>0.7321428571428571</v>
      </c>
      <c r="N36" s="38"/>
      <c r="O36" s="102"/>
    </row>
    <row r="37" spans="2:20" x14ac:dyDescent="0.25">
      <c r="B37" s="291" t="s">
        <v>11</v>
      </c>
      <c r="C37" s="192">
        <v>62</v>
      </c>
      <c r="D37" s="192">
        <v>1</v>
      </c>
      <c r="E37" s="144">
        <f t="shared" ref="E37:E46" si="13">D37/C37</f>
        <v>1.6129032258064516E-2</v>
      </c>
      <c r="F37" s="192">
        <v>42</v>
      </c>
      <c r="G37" s="337">
        <f t="shared" si="10"/>
        <v>0.67741935483870963</v>
      </c>
      <c r="H37" s="46"/>
      <c r="I37" s="192">
        <v>44</v>
      </c>
      <c r="J37" s="337">
        <f t="shared" si="11"/>
        <v>0.70967741935483875</v>
      </c>
      <c r="K37" s="46"/>
      <c r="L37" s="192">
        <v>48</v>
      </c>
      <c r="M37" s="337">
        <f t="shared" si="12"/>
        <v>0.77419354838709675</v>
      </c>
      <c r="N37" s="38"/>
      <c r="O37" s="102"/>
    </row>
    <row r="38" spans="2:20" x14ac:dyDescent="0.25">
      <c r="B38" s="291" t="s">
        <v>12</v>
      </c>
      <c r="C38" s="192">
        <v>127</v>
      </c>
      <c r="D38" s="192">
        <v>13</v>
      </c>
      <c r="E38" s="144">
        <f t="shared" si="13"/>
        <v>0.10236220472440945</v>
      </c>
      <c r="F38" s="192">
        <v>87</v>
      </c>
      <c r="G38" s="337">
        <f t="shared" si="10"/>
        <v>0.68503937007874016</v>
      </c>
      <c r="H38" s="46"/>
      <c r="I38" s="192">
        <v>105</v>
      </c>
      <c r="J38" s="337">
        <f t="shared" si="11"/>
        <v>0.82677165354330706</v>
      </c>
      <c r="K38" s="463" t="s">
        <v>23</v>
      </c>
      <c r="L38" s="192">
        <v>94</v>
      </c>
      <c r="M38" s="337">
        <f t="shared" si="12"/>
        <v>0.74015748031496065</v>
      </c>
      <c r="N38" s="38"/>
      <c r="O38" s="102"/>
    </row>
    <row r="39" spans="2:20" x14ac:dyDescent="0.25">
      <c r="B39" s="291" t="s">
        <v>622</v>
      </c>
      <c r="C39" s="192">
        <v>45</v>
      </c>
      <c r="D39" s="192">
        <v>0</v>
      </c>
      <c r="E39" s="144">
        <f t="shared" si="13"/>
        <v>0</v>
      </c>
      <c r="F39" s="192">
        <v>29</v>
      </c>
      <c r="G39" s="337">
        <f t="shared" si="10"/>
        <v>0.64444444444444449</v>
      </c>
      <c r="H39" s="46"/>
      <c r="I39" s="192">
        <v>38</v>
      </c>
      <c r="J39" s="337">
        <f t="shared" si="11"/>
        <v>0.84444444444444444</v>
      </c>
      <c r="K39" s="46"/>
      <c r="L39" s="192">
        <v>31</v>
      </c>
      <c r="M39" s="337">
        <f t="shared" si="12"/>
        <v>0.68888888888888888</v>
      </c>
      <c r="N39" s="38"/>
      <c r="O39" s="102"/>
    </row>
    <row r="40" spans="2:20" x14ac:dyDescent="0.25">
      <c r="B40" s="291" t="s">
        <v>637</v>
      </c>
      <c r="C40" s="192">
        <v>30</v>
      </c>
      <c r="D40" s="192">
        <v>21</v>
      </c>
      <c r="E40" s="144">
        <f t="shared" si="13"/>
        <v>0.7</v>
      </c>
      <c r="F40" s="192">
        <v>12</v>
      </c>
      <c r="G40" s="337">
        <f t="shared" si="10"/>
        <v>0.4</v>
      </c>
      <c r="H40" s="488" t="s">
        <v>38</v>
      </c>
      <c r="I40" s="192">
        <v>24</v>
      </c>
      <c r="J40" s="337">
        <f t="shared" si="11"/>
        <v>0.8</v>
      </c>
      <c r="K40" s="46"/>
      <c r="L40" s="192">
        <v>13</v>
      </c>
      <c r="M40" s="337">
        <f t="shared" si="12"/>
        <v>0.43333333333333335</v>
      </c>
      <c r="N40" s="197" t="s">
        <v>38</v>
      </c>
      <c r="O40" s="102"/>
    </row>
    <row r="41" spans="2:20" x14ac:dyDescent="0.25">
      <c r="B41" s="291" t="s">
        <v>14</v>
      </c>
      <c r="C41" s="192">
        <v>98</v>
      </c>
      <c r="D41" s="192">
        <v>0</v>
      </c>
      <c r="E41" s="144">
        <f t="shared" si="13"/>
        <v>0</v>
      </c>
      <c r="F41" s="192">
        <v>46</v>
      </c>
      <c r="G41" s="337">
        <f t="shared" si="10"/>
        <v>0.46938775510204084</v>
      </c>
      <c r="H41" s="488" t="s">
        <v>38</v>
      </c>
      <c r="I41" s="192">
        <v>50</v>
      </c>
      <c r="J41" s="337">
        <f t="shared" si="11"/>
        <v>0.51020408163265307</v>
      </c>
      <c r="K41" s="194" t="s">
        <v>36</v>
      </c>
      <c r="L41" s="192">
        <v>67</v>
      </c>
      <c r="M41" s="337">
        <f t="shared" si="12"/>
        <v>0.68367346938775508</v>
      </c>
      <c r="N41" s="38"/>
      <c r="O41" s="102"/>
    </row>
    <row r="42" spans="2:20" x14ac:dyDescent="0.25">
      <c r="B42" s="291" t="s">
        <v>69</v>
      </c>
      <c r="C42" s="192">
        <v>77</v>
      </c>
      <c r="D42" s="192">
        <v>0</v>
      </c>
      <c r="E42" s="144">
        <f t="shared" si="13"/>
        <v>0</v>
      </c>
      <c r="F42" s="192">
        <v>44</v>
      </c>
      <c r="G42" s="337">
        <f t="shared" si="10"/>
        <v>0.5714285714285714</v>
      </c>
      <c r="H42" s="46"/>
      <c r="I42" s="192">
        <v>54</v>
      </c>
      <c r="J42" s="337">
        <f t="shared" si="11"/>
        <v>0.70129870129870131</v>
      </c>
      <c r="K42" s="46"/>
      <c r="L42" s="192">
        <v>48</v>
      </c>
      <c r="M42" s="337">
        <f t="shared" si="12"/>
        <v>0.62337662337662336</v>
      </c>
      <c r="N42" s="38"/>
      <c r="O42" s="102"/>
    </row>
    <row r="43" spans="2:20" x14ac:dyDescent="0.25">
      <c r="B43" s="291" t="s">
        <v>70</v>
      </c>
      <c r="C43" s="192">
        <v>52</v>
      </c>
      <c r="D43" s="192">
        <v>0</v>
      </c>
      <c r="E43" s="144">
        <f t="shared" si="13"/>
        <v>0</v>
      </c>
      <c r="F43" s="192">
        <v>35</v>
      </c>
      <c r="G43" s="337">
        <f t="shared" si="10"/>
        <v>0.67307692307692313</v>
      </c>
      <c r="H43" s="46"/>
      <c r="I43" s="192">
        <v>40</v>
      </c>
      <c r="J43" s="337">
        <f t="shared" si="11"/>
        <v>0.76923076923076927</v>
      </c>
      <c r="K43" s="46"/>
      <c r="L43" s="192">
        <v>36</v>
      </c>
      <c r="M43" s="337">
        <f t="shared" si="12"/>
        <v>0.69230769230769229</v>
      </c>
      <c r="N43" s="38"/>
      <c r="O43" s="102"/>
    </row>
    <row r="44" spans="2:20" x14ac:dyDescent="0.25">
      <c r="B44" s="291" t="s">
        <v>624</v>
      </c>
      <c r="C44" s="192">
        <v>31</v>
      </c>
      <c r="D44" s="192">
        <v>0</v>
      </c>
      <c r="E44" s="144">
        <f t="shared" si="13"/>
        <v>0</v>
      </c>
      <c r="F44" s="192">
        <v>20</v>
      </c>
      <c r="G44" s="337">
        <f t="shared" si="10"/>
        <v>0.64516129032258063</v>
      </c>
      <c r="H44" s="46"/>
      <c r="I44" s="192">
        <v>22</v>
      </c>
      <c r="J44" s="337">
        <f t="shared" si="11"/>
        <v>0.70967741935483875</v>
      </c>
      <c r="K44" s="46"/>
      <c r="L44" s="192">
        <v>21</v>
      </c>
      <c r="M44" s="337">
        <f t="shared" si="12"/>
        <v>0.67741935483870963</v>
      </c>
      <c r="N44" s="38"/>
      <c r="O44" s="102"/>
    </row>
    <row r="45" spans="2:20" x14ac:dyDescent="0.25">
      <c r="B45" s="291" t="s">
        <v>625</v>
      </c>
      <c r="C45" s="192">
        <v>80</v>
      </c>
      <c r="D45" s="192">
        <v>25</v>
      </c>
      <c r="E45" s="144">
        <f t="shared" si="13"/>
        <v>0.3125</v>
      </c>
      <c r="F45" s="192">
        <v>43</v>
      </c>
      <c r="G45" s="337">
        <f t="shared" si="10"/>
        <v>0.53749999999999998</v>
      </c>
      <c r="H45" s="46"/>
      <c r="I45" s="192">
        <v>45</v>
      </c>
      <c r="J45" s="337">
        <f t="shared" si="11"/>
        <v>0.5625</v>
      </c>
      <c r="K45" s="488" t="s">
        <v>38</v>
      </c>
      <c r="L45" s="192">
        <v>48</v>
      </c>
      <c r="M45" s="337">
        <f t="shared" si="12"/>
        <v>0.6</v>
      </c>
      <c r="N45" s="38"/>
      <c r="O45" s="102"/>
    </row>
    <row r="46" spans="2:20" x14ac:dyDescent="0.25">
      <c r="B46" s="291" t="s">
        <v>15</v>
      </c>
      <c r="C46" s="192">
        <v>25</v>
      </c>
      <c r="D46" s="192">
        <v>25</v>
      </c>
      <c r="E46" s="144">
        <f t="shared" si="13"/>
        <v>1</v>
      </c>
      <c r="F46" s="192">
        <v>15</v>
      </c>
      <c r="G46" s="337">
        <f t="shared" si="10"/>
        <v>0.6</v>
      </c>
      <c r="H46" s="46"/>
      <c r="I46" s="192">
        <v>17</v>
      </c>
      <c r="J46" s="337">
        <f t="shared" si="11"/>
        <v>0.68</v>
      </c>
      <c r="K46" s="46"/>
      <c r="L46" s="192">
        <v>16</v>
      </c>
      <c r="M46" s="337">
        <f t="shared" si="12"/>
        <v>0.64</v>
      </c>
      <c r="N46" s="38"/>
    </row>
    <row r="47" spans="2:20" x14ac:dyDescent="0.25">
      <c r="B47" s="635" t="s">
        <v>90</v>
      </c>
      <c r="C47" s="173">
        <f>SUM(C34:C46)</f>
        <v>785</v>
      </c>
      <c r="D47" s="173">
        <f>SUM(D34:D46)</f>
        <v>99</v>
      </c>
      <c r="E47" s="48">
        <f>D47/$C47</f>
        <v>0.12611464968152866</v>
      </c>
      <c r="F47" s="173">
        <f>SUM(F34:F46)</f>
        <v>473</v>
      </c>
      <c r="G47" s="48">
        <f t="shared" si="10"/>
        <v>0.60254777070063692</v>
      </c>
      <c r="H47" s="48"/>
      <c r="I47" s="173">
        <f>SUM(I34:I46)</f>
        <v>562</v>
      </c>
      <c r="J47" s="48">
        <f t="shared" si="11"/>
        <v>0.71592356687898084</v>
      </c>
      <c r="K47" s="48"/>
      <c r="L47" s="173">
        <f>SUM(L34:L46)</f>
        <v>531</v>
      </c>
      <c r="M47" s="48">
        <f t="shared" si="12"/>
        <v>0.67643312101910824</v>
      </c>
      <c r="N47" s="476"/>
      <c r="O47" s="102"/>
    </row>
    <row r="48" spans="2:20" x14ac:dyDescent="0.25">
      <c r="B48" s="511" t="s">
        <v>99</v>
      </c>
      <c r="C48" s="623">
        <f>(C47-C45-C44-C39-C40)</f>
        <v>599</v>
      </c>
      <c r="D48" s="646">
        <f>(D47-D45-D44-D39-D40)</f>
        <v>53</v>
      </c>
      <c r="E48" s="474">
        <f>D48/$C48</f>
        <v>8.8480801335559259E-2</v>
      </c>
      <c r="F48" s="646">
        <f>(F47-F45-F44-F39-F40)</f>
        <v>369</v>
      </c>
      <c r="G48" s="636">
        <f>F48/$C48</f>
        <v>0.61602671118530883</v>
      </c>
      <c r="H48" s="474"/>
      <c r="I48" s="623">
        <f>(I47-I45-I44-I39-I40)</f>
        <v>433</v>
      </c>
      <c r="J48" s="636">
        <f t="shared" si="11"/>
        <v>0.72287145242070117</v>
      </c>
      <c r="K48" s="474"/>
      <c r="L48" s="623">
        <f>(L47-L45-L44-L39-L40)</f>
        <v>418</v>
      </c>
      <c r="M48" s="636">
        <f t="shared" si="12"/>
        <v>0.69782971619365608</v>
      </c>
      <c r="N48" s="414"/>
      <c r="O48" s="102"/>
      <c r="Q48" s="93"/>
    </row>
    <row r="49" spans="2:19" ht="15" customHeight="1" x14ac:dyDescent="0.25">
      <c r="B49" s="768" t="s">
        <v>378</v>
      </c>
      <c r="C49" s="768"/>
      <c r="D49" s="768"/>
      <c r="E49" s="768"/>
      <c r="F49" s="768"/>
      <c r="G49" s="768"/>
      <c r="H49" s="768"/>
      <c r="I49" s="768"/>
      <c r="J49" s="768"/>
      <c r="K49" s="768"/>
      <c r="L49" s="768"/>
      <c r="M49" s="768"/>
      <c r="N49" s="768"/>
      <c r="O49" s="24"/>
      <c r="P49" s="24"/>
      <c r="Q49" s="102"/>
    </row>
    <row r="50" spans="2:19" x14ac:dyDescent="0.25">
      <c r="B50" s="110" t="s">
        <v>610</v>
      </c>
      <c r="C50" s="298"/>
      <c r="D50" s="298"/>
      <c r="E50" s="298"/>
      <c r="F50" s="298"/>
      <c r="G50" s="298"/>
      <c r="H50" s="298"/>
      <c r="I50" s="298"/>
      <c r="J50" s="298"/>
      <c r="K50" s="298"/>
      <c r="L50" s="298"/>
      <c r="M50" s="298"/>
      <c r="N50" s="298"/>
      <c r="O50" s="298"/>
      <c r="P50" s="298"/>
      <c r="Q50" s="102"/>
    </row>
    <row r="51" spans="2:19" ht="15" customHeight="1" x14ac:dyDescent="0.25">
      <c r="B51" s="110" t="s">
        <v>611</v>
      </c>
      <c r="C51" s="110"/>
      <c r="D51" s="110"/>
      <c r="E51" s="110"/>
      <c r="F51" s="110"/>
      <c r="G51" s="110"/>
      <c r="H51" s="110"/>
      <c r="I51" s="110"/>
      <c r="J51" s="110"/>
      <c r="K51" s="110"/>
      <c r="L51" s="110"/>
      <c r="M51" s="110"/>
      <c r="N51" s="110"/>
      <c r="O51" s="298"/>
      <c r="P51" s="653"/>
      <c r="Q51" s="102"/>
      <c r="S51" s="93"/>
    </row>
    <row r="52" spans="2:19" x14ac:dyDescent="0.25">
      <c r="B52" s="110" t="s">
        <v>95</v>
      </c>
      <c r="J52" s="77"/>
      <c r="N52" s="77"/>
      <c r="Q52" s="102"/>
    </row>
    <row r="53" spans="2:19" ht="24" customHeight="1" x14ac:dyDescent="0.25">
      <c r="B53" s="762"/>
      <c r="C53" s="762"/>
      <c r="D53" s="762"/>
      <c r="E53" s="762"/>
      <c r="F53" s="762"/>
      <c r="G53" s="762"/>
      <c r="H53" s="762"/>
      <c r="I53" s="762"/>
      <c r="J53" s="762"/>
      <c r="K53" s="762"/>
      <c r="L53" s="762"/>
      <c r="M53" s="762"/>
      <c r="N53" s="762"/>
      <c r="O53" s="762"/>
      <c r="Q53" s="102"/>
    </row>
    <row r="54" spans="2:19" ht="34.5" customHeight="1" x14ac:dyDescent="0.25">
      <c r="B54" s="700" t="s">
        <v>660</v>
      </c>
      <c r="C54" s="700"/>
      <c r="D54" s="700"/>
      <c r="E54" s="700"/>
      <c r="F54" s="700"/>
      <c r="G54" s="700"/>
      <c r="H54" s="700"/>
      <c r="I54" s="700"/>
      <c r="J54" s="700"/>
      <c r="K54" s="700"/>
      <c r="L54" s="18"/>
      <c r="M54" s="18"/>
      <c r="N54" s="18"/>
      <c r="O54" s="18"/>
    </row>
    <row r="55" spans="2:19" ht="15" customHeight="1" x14ac:dyDescent="0.25">
      <c r="B55" s="489"/>
      <c r="C55" s="489"/>
      <c r="D55" s="489"/>
      <c r="E55" s="489"/>
      <c r="F55" s="489"/>
      <c r="G55" s="489"/>
      <c r="H55" s="489"/>
      <c r="I55" s="489"/>
      <c r="J55" s="489"/>
      <c r="K55" s="489"/>
      <c r="N55" s="77"/>
    </row>
    <row r="56" spans="2:19" ht="19.5" customHeight="1" x14ac:dyDescent="0.25">
      <c r="B56" s="687" t="s">
        <v>49</v>
      </c>
      <c r="C56" s="692" t="s">
        <v>479</v>
      </c>
      <c r="D56" s="692" t="s">
        <v>166</v>
      </c>
      <c r="E56" s="692"/>
      <c r="F56" s="692" t="s">
        <v>52</v>
      </c>
      <c r="G56" s="692"/>
      <c r="H56" s="692" t="s">
        <v>35</v>
      </c>
      <c r="I56" s="692"/>
      <c r="J56" s="692" t="s">
        <v>17</v>
      </c>
      <c r="K56" s="694"/>
      <c r="N56" s="77"/>
    </row>
    <row r="57" spans="2:19" ht="25.5" customHeight="1" x14ac:dyDescent="0.25">
      <c r="B57" s="688"/>
      <c r="C57" s="693"/>
      <c r="D57" s="693"/>
      <c r="E57" s="693"/>
      <c r="F57" s="693" t="s">
        <v>51</v>
      </c>
      <c r="G57" s="693"/>
      <c r="H57" s="693" t="s">
        <v>16</v>
      </c>
      <c r="I57" s="693"/>
      <c r="J57" s="693" t="s">
        <v>18</v>
      </c>
      <c r="K57" s="695"/>
      <c r="N57" s="77"/>
    </row>
    <row r="58" spans="2:19" x14ac:dyDescent="0.25">
      <c r="B58" s="689"/>
      <c r="C58" s="282" t="s">
        <v>6</v>
      </c>
      <c r="D58" s="282" t="s">
        <v>6</v>
      </c>
      <c r="E58" s="282" t="s">
        <v>7</v>
      </c>
      <c r="F58" s="276" t="s">
        <v>6</v>
      </c>
      <c r="G58" s="276" t="s">
        <v>7</v>
      </c>
      <c r="H58" s="276" t="s">
        <v>6</v>
      </c>
      <c r="I58" s="276" t="s">
        <v>7</v>
      </c>
      <c r="J58" s="276" t="s">
        <v>6</v>
      </c>
      <c r="K58" s="277" t="s">
        <v>7</v>
      </c>
      <c r="N58" s="77"/>
    </row>
    <row r="59" spans="2:19" x14ac:dyDescent="0.25">
      <c r="B59" s="407" t="s">
        <v>167</v>
      </c>
      <c r="C59" s="403">
        <v>946</v>
      </c>
      <c r="D59" s="403">
        <v>418</v>
      </c>
      <c r="E59" s="480">
        <f>D59/C59</f>
        <v>0.44186046511627908</v>
      </c>
      <c r="F59" s="403">
        <v>302</v>
      </c>
      <c r="G59" s="436">
        <f>F59/$D59</f>
        <v>0.72248803827751196</v>
      </c>
      <c r="H59" s="403">
        <v>311</v>
      </c>
      <c r="I59" s="436">
        <f>H59/$D59</f>
        <v>0.74401913875598091</v>
      </c>
      <c r="J59" s="403">
        <v>335</v>
      </c>
      <c r="K59" s="481">
        <f>J59/$D59</f>
        <v>0.80143540669856461</v>
      </c>
      <c r="N59" s="77"/>
    </row>
    <row r="60" spans="2:19" x14ac:dyDescent="0.25">
      <c r="B60" s="186" t="s">
        <v>168</v>
      </c>
      <c r="C60" s="192">
        <v>538</v>
      </c>
      <c r="D60" s="192">
        <v>265</v>
      </c>
      <c r="E60" s="45">
        <f>D60/C60</f>
        <v>0.49256505576208176</v>
      </c>
      <c r="F60" s="192">
        <v>133</v>
      </c>
      <c r="G60" s="46">
        <f>F60/$D60</f>
        <v>0.50188679245283019</v>
      </c>
      <c r="H60" s="192">
        <v>185</v>
      </c>
      <c r="I60" s="46">
        <f>H60/$D60</f>
        <v>0.69811320754716977</v>
      </c>
      <c r="J60" s="192">
        <v>154</v>
      </c>
      <c r="K60" s="38">
        <f>J60/$D60</f>
        <v>0.5811320754716981</v>
      </c>
      <c r="N60" s="77"/>
    </row>
    <row r="61" spans="2:19" x14ac:dyDescent="0.25">
      <c r="B61" s="186" t="s">
        <v>169</v>
      </c>
      <c r="C61" s="192">
        <v>227</v>
      </c>
      <c r="D61" s="192">
        <v>102</v>
      </c>
      <c r="E61" s="45">
        <f>D61/C61</f>
        <v>0.44933920704845814</v>
      </c>
      <c r="F61" s="192">
        <v>38</v>
      </c>
      <c r="G61" s="46">
        <f>F61/$D61</f>
        <v>0.37254901960784315</v>
      </c>
      <c r="H61" s="192">
        <v>66</v>
      </c>
      <c r="I61" s="46">
        <f>H61/$D61</f>
        <v>0.6470588235294118</v>
      </c>
      <c r="J61" s="192">
        <v>42</v>
      </c>
      <c r="K61" s="38">
        <f>J61/$D61</f>
        <v>0.41176470588235292</v>
      </c>
      <c r="N61" s="77"/>
    </row>
    <row r="62" spans="2:19" x14ac:dyDescent="0.25">
      <c r="B62" s="475" t="s">
        <v>90</v>
      </c>
      <c r="C62" s="191">
        <f>SUM(C59:C61)</f>
        <v>1711</v>
      </c>
      <c r="D62" s="191">
        <f>SUM(D59:D61)</f>
        <v>785</v>
      </c>
      <c r="E62" s="174">
        <f>D62/C62</f>
        <v>0.45879602571595557</v>
      </c>
      <c r="F62" s="130">
        <f>SUM(F59:F61)</f>
        <v>473</v>
      </c>
      <c r="G62" s="48">
        <f>F62/$D62</f>
        <v>0.60254777070063692</v>
      </c>
      <c r="H62" s="130">
        <f>SUM(H59:H61)</f>
        <v>562</v>
      </c>
      <c r="I62" s="48">
        <f>H62/$D62</f>
        <v>0.71592356687898084</v>
      </c>
      <c r="J62" s="130">
        <f>SUM(J59:J61)</f>
        <v>531</v>
      </c>
      <c r="K62" s="476">
        <f>J62/$D62</f>
        <v>0.67643312101910824</v>
      </c>
      <c r="N62" s="77"/>
    </row>
    <row r="63" spans="2:19" x14ac:dyDescent="0.25">
      <c r="B63" s="768" t="s">
        <v>378</v>
      </c>
      <c r="C63" s="768"/>
      <c r="D63" s="768"/>
      <c r="E63" s="768"/>
      <c r="F63" s="768"/>
      <c r="G63" s="768"/>
      <c r="H63" s="768"/>
      <c r="I63" s="768"/>
      <c r="J63" s="768"/>
      <c r="K63" s="768"/>
      <c r="N63" s="77"/>
    </row>
    <row r="64" spans="2:19" ht="24.75" customHeight="1" x14ac:dyDescent="0.25">
      <c r="B64" s="763" t="s">
        <v>614</v>
      </c>
      <c r="C64" s="763"/>
      <c r="D64" s="763"/>
      <c r="E64" s="763"/>
      <c r="F64" s="763"/>
      <c r="G64" s="763"/>
      <c r="H64" s="763"/>
      <c r="I64" s="763"/>
      <c r="J64" s="763"/>
      <c r="K64" s="763"/>
      <c r="L64" s="24"/>
      <c r="M64" s="24"/>
      <c r="N64" s="24"/>
    </row>
    <row r="65" spans="14:14" x14ac:dyDescent="0.25">
      <c r="N65" s="77"/>
    </row>
    <row r="66" spans="14:14" ht="15" customHeight="1" x14ac:dyDescent="0.25"/>
    <row r="68" spans="14:14" ht="15" customHeight="1" x14ac:dyDescent="0.25"/>
    <row r="69" spans="14:14" ht="24" customHeight="1" x14ac:dyDescent="0.25"/>
  </sheetData>
  <mergeCells count="34">
    <mergeCell ref="B3:O3"/>
    <mergeCell ref="B63:K63"/>
    <mergeCell ref="B64:K64"/>
    <mergeCell ref="B53:O53"/>
    <mergeCell ref="B56:B58"/>
    <mergeCell ref="C56:C57"/>
    <mergeCell ref="D56:E57"/>
    <mergeCell ref="F56:G56"/>
    <mergeCell ref="H56:I56"/>
    <mergeCell ref="J56:K56"/>
    <mergeCell ref="F57:G57"/>
    <mergeCell ref="H57:I57"/>
    <mergeCell ref="B31:B33"/>
    <mergeCell ref="C31:C33"/>
    <mergeCell ref="D31:E32"/>
    <mergeCell ref="F31:H31"/>
    <mergeCell ref="J57:K57"/>
    <mergeCell ref="B49:N49"/>
    <mergeCell ref="B54:K54"/>
    <mergeCell ref="B29:N29"/>
    <mergeCell ref="M5:M7"/>
    <mergeCell ref="K5:L6"/>
    <mergeCell ref="J5:J6"/>
    <mergeCell ref="I31:K31"/>
    <mergeCell ref="L31:N31"/>
    <mergeCell ref="F32:G32"/>
    <mergeCell ref="I32:J32"/>
    <mergeCell ref="L32:M32"/>
    <mergeCell ref="A5:A7"/>
    <mergeCell ref="B5:B7"/>
    <mergeCell ref="D5:E6"/>
    <mergeCell ref="F5:G6"/>
    <mergeCell ref="H5:I6"/>
    <mergeCell ref="C5:C6"/>
  </mergeCells>
  <conditionalFormatting sqref="E8:E20">
    <cfRule type="top10" dxfId="17" priority="7" bottom="1" rank="1"/>
    <cfRule type="top10" dxfId="16" priority="8" rank="1"/>
  </conditionalFormatting>
  <conditionalFormatting sqref="G34:G46">
    <cfRule type="top10" dxfId="15" priority="5" bottom="1" rank="1"/>
    <cfRule type="top10" dxfId="14" priority="6" rank="1"/>
  </conditionalFormatting>
  <conditionalFormatting sqref="J34:J46">
    <cfRule type="top10" dxfId="13" priority="3" bottom="1" rank="1"/>
    <cfRule type="top10" dxfId="12" priority="4" rank="1"/>
  </conditionalFormatting>
  <conditionalFormatting sqref="M34:M46">
    <cfRule type="top10" dxfId="11" priority="1" bottom="1" rank="1"/>
    <cfRule type="top10" dxfId="10" priority="2" rank="1"/>
  </conditionalFormatting>
  <hyperlinks>
    <hyperlink ref="B1" location="TOC!A1" display="TOC" xr:uid="{00000000-0004-0000-1100-000000000000}"/>
  </hyperlinks>
  <pageMargins left="0.70866141732283472" right="0.70866141732283472" top="0.74803149606299213" bottom="0.74803149606299213" header="0.31496062992125984" footer="0.31496062992125984"/>
  <pageSetup paperSize="9" scale="60" orientation="landscape" r:id="rId1"/>
  <headerFooter>
    <oddHeader>&amp;C&amp;F</oddHeader>
    <oddFooter>&amp;C&amp;A
Page &amp;P of &amp;N</oddFooter>
  </headerFooter>
  <rowBreaks count="1" manualBreakCount="1">
    <brk id="53" min="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6D9"/>
  </sheetPr>
  <dimension ref="B1:N42"/>
  <sheetViews>
    <sheetView zoomScale="90" zoomScaleNormal="90" zoomScaleSheetLayoutView="100" workbookViewId="0">
      <selection activeCell="B3" sqref="B3:E3"/>
    </sheetView>
  </sheetViews>
  <sheetFormatPr defaultRowHeight="15" x14ac:dyDescent="0.25"/>
  <cols>
    <col min="1" max="1" width="4.5703125" style="77" customWidth="1"/>
    <col min="2" max="2" width="60.7109375" style="77" customWidth="1"/>
    <col min="3" max="5" width="9.140625" style="77"/>
    <col min="6" max="6" width="5.7109375" style="77" customWidth="1"/>
    <col min="7" max="7" width="22.7109375" style="77" customWidth="1"/>
    <col min="8" max="8" width="38.7109375" style="77" customWidth="1"/>
    <col min="9" max="16384" width="9.140625" style="77"/>
  </cols>
  <sheetData>
    <row r="1" spans="2:14" x14ac:dyDescent="0.25">
      <c r="B1" s="78" t="s">
        <v>53</v>
      </c>
      <c r="C1" s="90"/>
    </row>
    <row r="2" spans="2:14" x14ac:dyDescent="0.25">
      <c r="B2" s="78"/>
    </row>
    <row r="3" spans="2:14" ht="31.5" customHeight="1" x14ac:dyDescent="0.25">
      <c r="B3" s="700" t="s">
        <v>661</v>
      </c>
      <c r="C3" s="700"/>
      <c r="D3" s="700"/>
      <c r="E3" s="700"/>
      <c r="F3" s="444"/>
      <c r="G3" s="700" t="s">
        <v>662</v>
      </c>
      <c r="H3" s="700"/>
      <c r="I3" s="700"/>
      <c r="J3" s="700"/>
      <c r="K3" s="700"/>
    </row>
    <row r="4" spans="2:14" x14ac:dyDescent="0.25">
      <c r="B4" s="51"/>
      <c r="G4" s="51"/>
    </row>
    <row r="5" spans="2:14" x14ac:dyDescent="0.25">
      <c r="B5" s="510" t="s">
        <v>129</v>
      </c>
      <c r="C5" s="273" t="s">
        <v>130</v>
      </c>
      <c r="D5" s="273" t="s">
        <v>5</v>
      </c>
      <c r="E5" s="499" t="s">
        <v>7</v>
      </c>
      <c r="G5" s="773" t="s">
        <v>131</v>
      </c>
      <c r="H5" s="690"/>
      <c r="I5" s="273" t="s">
        <v>130</v>
      </c>
      <c r="J5" s="273" t="s">
        <v>5</v>
      </c>
      <c r="K5" s="499" t="s">
        <v>7</v>
      </c>
    </row>
    <row r="6" spans="2:14" x14ac:dyDescent="0.25">
      <c r="B6" s="477" t="s">
        <v>132</v>
      </c>
      <c r="C6" s="300"/>
      <c r="D6" s="300"/>
      <c r="E6" s="500"/>
      <c r="G6" s="482" t="s">
        <v>133</v>
      </c>
      <c r="H6" s="491" t="s">
        <v>134</v>
      </c>
      <c r="I6" s="162" t="s">
        <v>135</v>
      </c>
      <c r="J6" s="403">
        <v>637</v>
      </c>
      <c r="K6" s="503">
        <f>J6/J$41</f>
        <v>0.81146496815286628</v>
      </c>
    </row>
    <row r="7" spans="2:14" x14ac:dyDescent="0.25">
      <c r="B7" s="291" t="s">
        <v>136</v>
      </c>
      <c r="C7" s="156">
        <v>0</v>
      </c>
      <c r="D7" s="192">
        <v>591</v>
      </c>
      <c r="E7" s="178">
        <f>D7/$D24</f>
        <v>0.75286624203821662</v>
      </c>
      <c r="F7" s="512"/>
      <c r="G7" s="492"/>
      <c r="H7" s="493"/>
      <c r="I7" s="157" t="s">
        <v>137</v>
      </c>
      <c r="J7" s="192">
        <v>148</v>
      </c>
      <c r="K7" s="504">
        <f>J7/J$41</f>
        <v>0.18853503184713377</v>
      </c>
    </row>
    <row r="8" spans="2:14" x14ac:dyDescent="0.25">
      <c r="B8" s="291" t="s">
        <v>138</v>
      </c>
      <c r="C8" s="157">
        <v>1</v>
      </c>
      <c r="D8" s="192">
        <v>98</v>
      </c>
      <c r="E8" s="178">
        <f>D8/$D24</f>
        <v>0.12484076433121019</v>
      </c>
      <c r="F8" s="513"/>
      <c r="G8" s="483"/>
      <c r="H8" s="491" t="s">
        <v>139</v>
      </c>
      <c r="I8" s="162" t="s">
        <v>135</v>
      </c>
      <c r="J8" s="403">
        <v>723</v>
      </c>
      <c r="K8" s="503">
        <f>J8/J$41</f>
        <v>0.92101910828025479</v>
      </c>
    </row>
    <row r="9" spans="2:14" x14ac:dyDescent="0.25">
      <c r="B9" s="291" t="s">
        <v>140</v>
      </c>
      <c r="C9" s="158">
        <v>2</v>
      </c>
      <c r="D9" s="192">
        <v>49</v>
      </c>
      <c r="E9" s="178">
        <f>D9/$D24</f>
        <v>6.2420382165605096E-2</v>
      </c>
      <c r="F9" s="513"/>
      <c r="G9" s="483"/>
      <c r="H9" s="493"/>
      <c r="I9" s="157" t="s">
        <v>137</v>
      </c>
      <c r="J9" s="192">
        <v>37</v>
      </c>
      <c r="K9" s="504">
        <f t="shared" ref="K9:K40" si="0">J9/J$41</f>
        <v>4.7133757961783443E-2</v>
      </c>
    </row>
    <row r="10" spans="2:14" x14ac:dyDescent="0.25">
      <c r="B10" s="291" t="s">
        <v>141</v>
      </c>
      <c r="C10" s="159">
        <v>3</v>
      </c>
      <c r="D10" s="192">
        <v>23</v>
      </c>
      <c r="E10" s="178">
        <f>D10/$D24</f>
        <v>2.9299363057324841E-2</v>
      </c>
      <c r="F10" s="513"/>
      <c r="G10" s="483"/>
      <c r="H10" s="494"/>
      <c r="I10" s="161" t="s">
        <v>142</v>
      </c>
      <c r="J10" s="324">
        <v>25</v>
      </c>
      <c r="K10" s="505">
        <f t="shared" si="0"/>
        <v>3.1847133757961783E-2</v>
      </c>
    </row>
    <row r="11" spans="2:14" x14ac:dyDescent="0.25">
      <c r="B11" s="511" t="s">
        <v>143</v>
      </c>
      <c r="C11" s="160">
        <v>4</v>
      </c>
      <c r="D11" s="324">
        <v>24</v>
      </c>
      <c r="E11" s="179">
        <f>D11/$D24</f>
        <v>3.0573248407643312E-2</v>
      </c>
      <c r="F11" s="513"/>
      <c r="G11" s="483"/>
      <c r="H11" s="493" t="s">
        <v>144</v>
      </c>
      <c r="I11" s="156" t="s">
        <v>135</v>
      </c>
      <c r="J11" s="427">
        <v>586</v>
      </c>
      <c r="K11" s="504">
        <f t="shared" si="0"/>
        <v>0.74649681528662415</v>
      </c>
      <c r="N11" s="93"/>
    </row>
    <row r="12" spans="2:14" x14ac:dyDescent="0.25">
      <c r="B12" s="477" t="s">
        <v>145</v>
      </c>
      <c r="C12" s="300"/>
      <c r="D12" s="501"/>
      <c r="E12" s="502"/>
      <c r="G12" s="483"/>
      <c r="H12" s="493"/>
      <c r="I12" s="157" t="s">
        <v>137</v>
      </c>
      <c r="J12" s="152">
        <v>109</v>
      </c>
      <c r="K12" s="504">
        <f t="shared" si="0"/>
        <v>0.13885350318471337</v>
      </c>
    </row>
    <row r="13" spans="2:14" x14ac:dyDescent="0.25">
      <c r="B13" s="291" t="s">
        <v>136</v>
      </c>
      <c r="C13" s="156">
        <v>0</v>
      </c>
      <c r="D13" s="192">
        <v>661</v>
      </c>
      <c r="E13" s="169">
        <f>D13/$D24</f>
        <v>0.84203821656050959</v>
      </c>
      <c r="G13" s="496"/>
      <c r="H13" s="494"/>
      <c r="I13" s="161" t="s">
        <v>142</v>
      </c>
      <c r="J13" s="327">
        <v>90</v>
      </c>
      <c r="K13" s="505">
        <f t="shared" si="0"/>
        <v>0.11464968152866242</v>
      </c>
    </row>
    <row r="14" spans="2:14" x14ac:dyDescent="0.25">
      <c r="B14" s="291" t="s">
        <v>146</v>
      </c>
      <c r="C14" s="157">
        <v>1</v>
      </c>
      <c r="D14" s="192">
        <v>117</v>
      </c>
      <c r="E14" s="169">
        <f>D14/$D24</f>
        <v>0.14904458598726114</v>
      </c>
      <c r="G14" s="482" t="s">
        <v>147</v>
      </c>
      <c r="H14" s="491" t="s">
        <v>148</v>
      </c>
      <c r="I14" s="162" t="s">
        <v>135</v>
      </c>
      <c r="J14" s="450">
        <v>768</v>
      </c>
      <c r="K14" s="503">
        <f t="shared" si="0"/>
        <v>0.97834394904458599</v>
      </c>
    </row>
    <row r="15" spans="2:14" x14ac:dyDescent="0.25">
      <c r="B15" s="511" t="s">
        <v>149</v>
      </c>
      <c r="C15" s="161">
        <v>2</v>
      </c>
      <c r="D15" s="324">
        <v>7</v>
      </c>
      <c r="E15" s="514">
        <f>D15/$D24</f>
        <v>8.9171974522292991E-3</v>
      </c>
      <c r="G15" s="483"/>
      <c r="H15" s="493"/>
      <c r="I15" s="157" t="s">
        <v>137</v>
      </c>
      <c r="J15" s="192">
        <v>12</v>
      </c>
      <c r="K15" s="504">
        <f t="shared" si="0"/>
        <v>1.5286624203821656E-2</v>
      </c>
    </row>
    <row r="16" spans="2:14" x14ac:dyDescent="0.25">
      <c r="B16" s="477" t="s">
        <v>150</v>
      </c>
      <c r="C16" s="300"/>
      <c r="D16" s="501"/>
      <c r="E16" s="502"/>
      <c r="G16" s="483"/>
      <c r="H16" s="494"/>
      <c r="I16" s="161" t="s">
        <v>142</v>
      </c>
      <c r="J16" s="324">
        <v>5</v>
      </c>
      <c r="K16" s="505">
        <f t="shared" si="0"/>
        <v>6.369426751592357E-3</v>
      </c>
    </row>
    <row r="17" spans="2:14" x14ac:dyDescent="0.25">
      <c r="B17" s="291" t="s">
        <v>151</v>
      </c>
      <c r="C17" s="156">
        <v>0</v>
      </c>
      <c r="D17" s="192">
        <v>726</v>
      </c>
      <c r="E17" s="169">
        <f>D17/$D24</f>
        <v>0.92484076433121021</v>
      </c>
      <c r="G17" s="483"/>
      <c r="H17" s="493" t="s">
        <v>152</v>
      </c>
      <c r="I17" s="156" t="s">
        <v>135</v>
      </c>
      <c r="J17" s="192">
        <v>667</v>
      </c>
      <c r="K17" s="504">
        <f t="shared" si="0"/>
        <v>0.84968152866242042</v>
      </c>
    </row>
    <row r="18" spans="2:14" x14ac:dyDescent="0.25">
      <c r="B18" s="291" t="s">
        <v>153</v>
      </c>
      <c r="C18" s="157">
        <v>1</v>
      </c>
      <c r="D18" s="192">
        <v>49</v>
      </c>
      <c r="E18" s="169">
        <f>D18/$D24</f>
        <v>6.2420382165605096E-2</v>
      </c>
      <c r="G18" s="483"/>
      <c r="H18" s="493"/>
      <c r="I18" s="158" t="s">
        <v>142</v>
      </c>
      <c r="J18" s="192">
        <v>55</v>
      </c>
      <c r="K18" s="504">
        <f t="shared" si="0"/>
        <v>7.0063694267515922E-2</v>
      </c>
    </row>
    <row r="19" spans="2:14" x14ac:dyDescent="0.25">
      <c r="B19" s="511" t="s">
        <v>154</v>
      </c>
      <c r="C19" s="160">
        <v>2</v>
      </c>
      <c r="D19" s="324">
        <v>10</v>
      </c>
      <c r="E19" s="514">
        <f>D19/$D24</f>
        <v>1.2738853503184714E-2</v>
      </c>
      <c r="G19" s="496"/>
      <c r="H19" s="494"/>
      <c r="I19" s="160" t="s">
        <v>155</v>
      </c>
      <c r="J19" s="324">
        <v>63</v>
      </c>
      <c r="K19" s="505">
        <f t="shared" si="0"/>
        <v>8.025477707006369E-2</v>
      </c>
    </row>
    <row r="20" spans="2:14" x14ac:dyDescent="0.25">
      <c r="B20" s="477" t="s">
        <v>156</v>
      </c>
      <c r="C20" s="300"/>
      <c r="D20" s="501"/>
      <c r="E20" s="502"/>
      <c r="G20" s="482" t="s">
        <v>157</v>
      </c>
      <c r="H20" s="491" t="s">
        <v>158</v>
      </c>
      <c r="I20" s="162" t="s">
        <v>135</v>
      </c>
      <c r="J20" s="450">
        <v>769</v>
      </c>
      <c r="K20" s="503">
        <f t="shared" si="0"/>
        <v>0.97961783439490446</v>
      </c>
    </row>
    <row r="21" spans="2:14" x14ac:dyDescent="0.25">
      <c r="B21" s="291" t="s">
        <v>151</v>
      </c>
      <c r="C21" s="156">
        <v>0</v>
      </c>
      <c r="D21" s="192">
        <v>609</v>
      </c>
      <c r="E21" s="169">
        <f>D21/$D24</f>
        <v>0.77579617834394909</v>
      </c>
      <c r="G21" s="483"/>
      <c r="H21" s="493"/>
      <c r="I21" s="158" t="s">
        <v>142</v>
      </c>
      <c r="J21" s="192">
        <v>6</v>
      </c>
      <c r="K21" s="504">
        <f t="shared" si="0"/>
        <v>7.6433121019108281E-3</v>
      </c>
    </row>
    <row r="22" spans="2:14" x14ac:dyDescent="0.25">
      <c r="B22" s="291" t="s">
        <v>153</v>
      </c>
      <c r="C22" s="157">
        <v>1</v>
      </c>
      <c r="D22" s="192">
        <v>142</v>
      </c>
      <c r="E22" s="169">
        <f>D22/$D24</f>
        <v>0.18089171974522292</v>
      </c>
      <c r="G22" s="483"/>
      <c r="H22" s="494"/>
      <c r="I22" s="160" t="s">
        <v>155</v>
      </c>
      <c r="J22" s="324">
        <v>10</v>
      </c>
      <c r="K22" s="505">
        <f t="shared" si="0"/>
        <v>1.2738853503184714E-2</v>
      </c>
    </row>
    <row r="23" spans="2:14" x14ac:dyDescent="0.25">
      <c r="B23" s="511" t="s">
        <v>154</v>
      </c>
      <c r="C23" s="160">
        <v>2</v>
      </c>
      <c r="D23" s="324">
        <v>34</v>
      </c>
      <c r="E23" s="514">
        <f>D23/$D24</f>
        <v>4.3312101910828023E-2</v>
      </c>
      <c r="F23" s="93"/>
      <c r="G23" s="483"/>
      <c r="H23" s="491" t="s">
        <v>159</v>
      </c>
      <c r="I23" s="162" t="s">
        <v>135</v>
      </c>
      <c r="J23" s="450">
        <v>742</v>
      </c>
      <c r="K23" s="503">
        <f t="shared" si="0"/>
        <v>0.94522292993630574</v>
      </c>
    </row>
    <row r="24" spans="2:14" x14ac:dyDescent="0.25">
      <c r="B24" s="506" t="s">
        <v>90</v>
      </c>
      <c r="C24" s="490"/>
      <c r="D24" s="515">
        <v>785</v>
      </c>
      <c r="E24" s="507">
        <v>1</v>
      </c>
      <c r="G24" s="483"/>
      <c r="H24" s="493"/>
      <c r="I24" s="158" t="s">
        <v>142</v>
      </c>
      <c r="J24" s="192">
        <v>18</v>
      </c>
      <c r="K24" s="504">
        <f t="shared" si="0"/>
        <v>2.2929936305732482E-2</v>
      </c>
    </row>
    <row r="25" spans="2:14" x14ac:dyDescent="0.25">
      <c r="B25" s="75" t="s">
        <v>292</v>
      </c>
      <c r="G25" s="483"/>
      <c r="H25" s="494"/>
      <c r="I25" s="160" t="s">
        <v>155</v>
      </c>
      <c r="J25" s="324">
        <v>25</v>
      </c>
      <c r="K25" s="505">
        <f t="shared" si="0"/>
        <v>3.1847133757961783E-2</v>
      </c>
    </row>
    <row r="26" spans="2:14" x14ac:dyDescent="0.25">
      <c r="G26" s="483"/>
      <c r="H26" s="491" t="s">
        <v>160</v>
      </c>
      <c r="I26" s="162" t="s">
        <v>135</v>
      </c>
      <c r="J26" s="450">
        <v>702</v>
      </c>
      <c r="K26" s="503">
        <f t="shared" si="0"/>
        <v>0.8942675159235669</v>
      </c>
    </row>
    <row r="27" spans="2:14" x14ac:dyDescent="0.25">
      <c r="G27" s="483"/>
      <c r="H27" s="493"/>
      <c r="I27" s="158" t="s">
        <v>142</v>
      </c>
      <c r="J27" s="192">
        <v>50</v>
      </c>
      <c r="K27" s="504">
        <f t="shared" si="0"/>
        <v>6.3694267515923567E-2</v>
      </c>
    </row>
    <row r="28" spans="2:14" x14ac:dyDescent="0.25">
      <c r="G28" s="483"/>
      <c r="H28" s="494"/>
      <c r="I28" s="160" t="s">
        <v>155</v>
      </c>
      <c r="J28" s="324">
        <v>33</v>
      </c>
      <c r="K28" s="505">
        <f t="shared" si="0"/>
        <v>4.2038216560509552E-2</v>
      </c>
    </row>
    <row r="29" spans="2:14" x14ac:dyDescent="0.25">
      <c r="G29" s="483"/>
      <c r="H29" s="493" t="s">
        <v>161</v>
      </c>
      <c r="I29" s="156" t="s">
        <v>135</v>
      </c>
      <c r="J29" s="449">
        <v>767</v>
      </c>
      <c r="K29" s="504">
        <f t="shared" si="0"/>
        <v>0.97707006369426752</v>
      </c>
      <c r="N29" s="93"/>
    </row>
    <row r="30" spans="2:14" x14ac:dyDescent="0.25">
      <c r="G30" s="483"/>
      <c r="H30" s="493"/>
      <c r="I30" s="158" t="s">
        <v>142</v>
      </c>
      <c r="J30" s="192">
        <v>10</v>
      </c>
      <c r="K30" s="504">
        <f t="shared" si="0"/>
        <v>1.2738853503184714E-2</v>
      </c>
    </row>
    <row r="31" spans="2:14" x14ac:dyDescent="0.25">
      <c r="G31" s="496"/>
      <c r="H31" s="494"/>
      <c r="I31" s="160" t="s">
        <v>155</v>
      </c>
      <c r="J31" s="324">
        <v>8</v>
      </c>
      <c r="K31" s="505">
        <f t="shared" si="0"/>
        <v>1.019108280254777E-2</v>
      </c>
    </row>
    <row r="32" spans="2:14" ht="15" customHeight="1" x14ac:dyDescent="0.25">
      <c r="G32" s="482" t="s">
        <v>162</v>
      </c>
      <c r="H32" s="491" t="s">
        <v>163</v>
      </c>
      <c r="I32" s="162" t="s">
        <v>135</v>
      </c>
      <c r="J32" s="450">
        <v>741</v>
      </c>
      <c r="K32" s="503">
        <f t="shared" si="0"/>
        <v>0.94394904458598727</v>
      </c>
    </row>
    <row r="33" spans="7:14" x14ac:dyDescent="0.25">
      <c r="G33" s="483"/>
      <c r="H33" s="493"/>
      <c r="I33" s="158" t="s">
        <v>142</v>
      </c>
      <c r="J33" s="192">
        <v>14</v>
      </c>
      <c r="K33" s="504">
        <f t="shared" si="0"/>
        <v>1.7834394904458598E-2</v>
      </c>
    </row>
    <row r="34" spans="7:14" x14ac:dyDescent="0.25">
      <c r="G34" s="483"/>
      <c r="H34" s="494"/>
      <c r="I34" s="160" t="s">
        <v>155</v>
      </c>
      <c r="J34" s="324">
        <v>30</v>
      </c>
      <c r="K34" s="505">
        <f t="shared" si="0"/>
        <v>3.8216560509554139E-2</v>
      </c>
    </row>
    <row r="35" spans="7:14" x14ac:dyDescent="0.25">
      <c r="G35" s="483"/>
      <c r="H35" s="491" t="s">
        <v>164</v>
      </c>
      <c r="I35" s="162" t="s">
        <v>135</v>
      </c>
      <c r="J35" s="450">
        <v>759</v>
      </c>
      <c r="K35" s="503">
        <f t="shared" si="0"/>
        <v>0.96687898089171975</v>
      </c>
    </row>
    <row r="36" spans="7:14" x14ac:dyDescent="0.25">
      <c r="G36" s="483"/>
      <c r="H36" s="493"/>
      <c r="I36" s="158" t="s">
        <v>142</v>
      </c>
      <c r="J36" s="192">
        <v>10</v>
      </c>
      <c r="K36" s="504">
        <f t="shared" si="0"/>
        <v>1.2738853503184714E-2</v>
      </c>
      <c r="N36" s="93"/>
    </row>
    <row r="37" spans="7:14" x14ac:dyDescent="0.25">
      <c r="G37" s="483"/>
      <c r="H37" s="494"/>
      <c r="I37" s="160" t="s">
        <v>155</v>
      </c>
      <c r="J37" s="324">
        <v>16</v>
      </c>
      <c r="K37" s="505">
        <f t="shared" si="0"/>
        <v>2.038216560509554E-2</v>
      </c>
    </row>
    <row r="38" spans="7:14" x14ac:dyDescent="0.25">
      <c r="G38" s="483"/>
      <c r="H38" s="493" t="s">
        <v>165</v>
      </c>
      <c r="I38" s="156" t="s">
        <v>135</v>
      </c>
      <c r="J38" s="449">
        <v>769</v>
      </c>
      <c r="K38" s="504">
        <f t="shared" si="0"/>
        <v>0.97961783439490446</v>
      </c>
    </row>
    <row r="39" spans="7:14" x14ac:dyDescent="0.25">
      <c r="G39" s="483"/>
      <c r="H39" s="493"/>
      <c r="I39" s="158" t="s">
        <v>142</v>
      </c>
      <c r="J39" s="192">
        <v>12</v>
      </c>
      <c r="K39" s="504">
        <f t="shared" si="0"/>
        <v>1.5286624203821656E-2</v>
      </c>
    </row>
    <row r="40" spans="7:14" x14ac:dyDescent="0.25">
      <c r="G40" s="496"/>
      <c r="H40" s="494"/>
      <c r="I40" s="160" t="s">
        <v>155</v>
      </c>
      <c r="J40" s="324">
        <v>4</v>
      </c>
      <c r="K40" s="505">
        <f t="shared" si="0"/>
        <v>5.0955414012738851E-3</v>
      </c>
      <c r="L40" s="516"/>
    </row>
    <row r="41" spans="7:14" x14ac:dyDescent="0.25">
      <c r="G41" s="508"/>
      <c r="H41" s="509" t="s">
        <v>90</v>
      </c>
      <c r="I41" s="490"/>
      <c r="J41" s="473">
        <v>785</v>
      </c>
      <c r="K41" s="409">
        <f>J41/J$41</f>
        <v>1</v>
      </c>
    </row>
    <row r="42" spans="7:14" x14ac:dyDescent="0.25">
      <c r="G42" s="75" t="s">
        <v>292</v>
      </c>
    </row>
  </sheetData>
  <mergeCells count="3">
    <mergeCell ref="G5:H5"/>
    <mergeCell ref="B3:E3"/>
    <mergeCell ref="G3:K3"/>
  </mergeCells>
  <hyperlinks>
    <hyperlink ref="B1" location="TOC!A1" display="TOC" xr:uid="{00000000-0004-0000-1200-000000000000}"/>
  </hyperlinks>
  <pageMargins left="0.70866141732283472" right="0.70866141732283472" top="0.74803149606299213" bottom="0.74803149606299213" header="0.31496062992125984" footer="0.31496062992125984"/>
  <pageSetup paperSize="9" scale="87" orientation="portrait" r:id="rId1"/>
  <headerFooter>
    <oddHeader>&amp;C&amp;F</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D12"/>
  <sheetViews>
    <sheetView zoomScaleNormal="100" zoomScaleSheetLayoutView="100" workbookViewId="0"/>
  </sheetViews>
  <sheetFormatPr defaultRowHeight="15" x14ac:dyDescent="0.25"/>
  <cols>
    <col min="1" max="1" width="5.7109375" style="10" customWidth="1"/>
    <col min="2" max="2" width="20.28515625" style="10" customWidth="1"/>
    <col min="3" max="3" width="31.28515625" style="10" customWidth="1"/>
    <col min="4" max="4" width="45" style="10" customWidth="1"/>
    <col min="5" max="16384" width="9.140625" style="10"/>
  </cols>
  <sheetData>
    <row r="1" spans="2:4" x14ac:dyDescent="0.25">
      <c r="B1" s="9" t="s">
        <v>53</v>
      </c>
    </row>
    <row r="3" spans="2:4" x14ac:dyDescent="0.25">
      <c r="B3" s="682" t="s">
        <v>209</v>
      </c>
      <c r="C3" s="682"/>
      <c r="D3" s="682"/>
    </row>
    <row r="4" spans="2:4" ht="15.75" thickBot="1" x14ac:dyDescent="0.3"/>
    <row r="5" spans="2:4" ht="15.75" thickBot="1" x14ac:dyDescent="0.3">
      <c r="B5" s="70" t="s">
        <v>210</v>
      </c>
      <c r="C5" s="70" t="s">
        <v>211</v>
      </c>
      <c r="D5" s="70" t="s">
        <v>212</v>
      </c>
    </row>
    <row r="6" spans="2:4" ht="30.75" thickBot="1" x14ac:dyDescent="0.3">
      <c r="B6" s="71" t="s">
        <v>213</v>
      </c>
      <c r="C6" s="71" t="s">
        <v>214</v>
      </c>
      <c r="D6" s="71" t="s">
        <v>215</v>
      </c>
    </row>
    <row r="7" spans="2:4" ht="15.75" thickBot="1" x14ac:dyDescent="0.3">
      <c r="B7" s="71" t="s">
        <v>216</v>
      </c>
      <c r="C7" s="71" t="s">
        <v>217</v>
      </c>
      <c r="D7" s="71" t="s">
        <v>218</v>
      </c>
    </row>
    <row r="8" spans="2:4" ht="15.75" thickBot="1" x14ac:dyDescent="0.3">
      <c r="B8" s="71" t="s">
        <v>219</v>
      </c>
      <c r="C8" s="224" t="s">
        <v>300</v>
      </c>
      <c r="D8" s="71" t="s">
        <v>218</v>
      </c>
    </row>
    <row r="9" spans="2:4" ht="15.75" thickBot="1" x14ac:dyDescent="0.3">
      <c r="B9" s="71" t="s">
        <v>220</v>
      </c>
      <c r="C9" s="71" t="s">
        <v>221</v>
      </c>
      <c r="D9" s="71" t="s">
        <v>218</v>
      </c>
    </row>
    <row r="10" spans="2:4" ht="30.75" thickBot="1" x14ac:dyDescent="0.3">
      <c r="B10" s="71" t="s">
        <v>222</v>
      </c>
      <c r="C10" s="71" t="s">
        <v>223</v>
      </c>
      <c r="D10" s="71" t="s">
        <v>224</v>
      </c>
    </row>
    <row r="11" spans="2:4" ht="15.75" thickBot="1" x14ac:dyDescent="0.3">
      <c r="B11" s="71" t="s">
        <v>225</v>
      </c>
      <c r="C11" s="71" t="s">
        <v>226</v>
      </c>
      <c r="D11" s="71" t="s">
        <v>409</v>
      </c>
    </row>
    <row r="12" spans="2:4" ht="15.75" thickBot="1" x14ac:dyDescent="0.3">
      <c r="B12" s="71" t="s">
        <v>407</v>
      </c>
      <c r="C12" s="71" t="s">
        <v>226</v>
      </c>
      <c r="D12" s="71" t="s">
        <v>408</v>
      </c>
    </row>
  </sheetData>
  <mergeCells count="1">
    <mergeCell ref="B3:D3"/>
  </mergeCells>
  <hyperlinks>
    <hyperlink ref="B1" location="TOC!A1" display="TOC" xr:uid="{00000000-0004-0000-0100-000000000000}"/>
  </hyperlinks>
  <pageMargins left="0.70866141732283472" right="0.70866141732283472" top="0.74803149606299213" bottom="0.74803149606299213" header="0.31496062992125984" footer="0.31496062992125984"/>
  <pageSetup paperSize="9" scale="90" orientation="landscape" r:id="rId1"/>
  <headerFooter>
    <oddHeader>&amp;C&amp;F</oddHeader>
    <oddFooter>&amp;C&amp;A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6D9"/>
  </sheetPr>
  <dimension ref="B1:AD117"/>
  <sheetViews>
    <sheetView topLeftCell="B1" zoomScale="90" zoomScaleNormal="90" zoomScaleSheetLayoutView="90" workbookViewId="0">
      <selection activeCell="B13" sqref="B13"/>
    </sheetView>
  </sheetViews>
  <sheetFormatPr defaultRowHeight="15" x14ac:dyDescent="0.25"/>
  <cols>
    <col min="1" max="1" width="9.140625" style="77" customWidth="1"/>
    <col min="2" max="2" width="15.7109375" style="77" customWidth="1"/>
    <col min="3" max="3" width="16.140625" style="77" customWidth="1"/>
    <col min="4" max="7" width="10.7109375" style="77" customWidth="1"/>
    <col min="8" max="8" width="14.28515625" style="77" customWidth="1"/>
    <col min="9" max="9" width="15.140625" style="77" customWidth="1"/>
    <col min="10" max="10" width="10.7109375" style="79" customWidth="1"/>
    <col min="11" max="11" width="15.42578125" style="77" customWidth="1"/>
    <col min="12" max="12" width="13.7109375" style="102" bestFit="1" customWidth="1"/>
    <col min="13" max="13" width="12.7109375" style="102" customWidth="1"/>
    <col min="14" max="14" width="8.7109375" style="102" customWidth="1"/>
    <col min="15" max="16384" width="9.140625" style="77"/>
  </cols>
  <sheetData>
    <row r="1" spans="2:27" x14ac:dyDescent="0.25">
      <c r="B1" s="78" t="s">
        <v>53</v>
      </c>
      <c r="J1" s="77"/>
      <c r="N1" s="77"/>
    </row>
    <row r="2" spans="2:27" x14ac:dyDescent="0.25">
      <c r="J2" s="77"/>
      <c r="N2" s="77"/>
    </row>
    <row r="3" spans="2:27" ht="31.5" customHeight="1" x14ac:dyDescent="0.25">
      <c r="B3" s="700" t="s">
        <v>663</v>
      </c>
      <c r="C3" s="700"/>
      <c r="D3" s="700"/>
      <c r="E3" s="700"/>
      <c r="F3" s="700"/>
      <c r="G3" s="700"/>
      <c r="H3" s="700"/>
      <c r="I3" s="700"/>
      <c r="J3" s="700"/>
      <c r="K3" s="700"/>
      <c r="L3" s="700"/>
      <c r="M3" s="35"/>
      <c r="N3" s="35"/>
      <c r="O3" s="96"/>
    </row>
    <row r="4" spans="2:27" x14ac:dyDescent="0.25">
      <c r="B4" s="51"/>
      <c r="C4" s="51"/>
      <c r="D4" s="51"/>
      <c r="E4" s="51"/>
      <c r="F4" s="51"/>
      <c r="G4" s="51"/>
      <c r="H4" s="51"/>
      <c r="I4" s="51"/>
      <c r="J4" s="51"/>
      <c r="N4" s="77"/>
    </row>
    <row r="5" spans="2:27" ht="15" customHeight="1" x14ac:dyDescent="0.25">
      <c r="B5" s="687" t="s">
        <v>73</v>
      </c>
      <c r="C5" s="692" t="s">
        <v>480</v>
      </c>
      <c r="D5" s="692" t="s">
        <v>282</v>
      </c>
      <c r="E5" s="692"/>
      <c r="F5" s="692" t="s">
        <v>96</v>
      </c>
      <c r="G5" s="692"/>
      <c r="H5" s="692" t="s">
        <v>475</v>
      </c>
      <c r="I5" s="692" t="s">
        <v>4</v>
      </c>
      <c r="J5" s="692"/>
      <c r="K5" s="694" t="s">
        <v>102</v>
      </c>
      <c r="M5" s="77"/>
      <c r="N5" s="77"/>
    </row>
    <row r="6" spans="2:27" ht="19.5" customHeight="1" x14ac:dyDescent="0.25">
      <c r="B6" s="688"/>
      <c r="C6" s="693"/>
      <c r="D6" s="737"/>
      <c r="E6" s="737"/>
      <c r="F6" s="737"/>
      <c r="G6" s="737"/>
      <c r="H6" s="693"/>
      <c r="I6" s="737"/>
      <c r="J6" s="737"/>
      <c r="K6" s="772"/>
      <c r="L6" s="299"/>
      <c r="M6" s="77"/>
      <c r="N6" s="77"/>
    </row>
    <row r="7" spans="2:27" x14ac:dyDescent="0.25">
      <c r="B7" s="689"/>
      <c r="C7" s="87" t="s">
        <v>5</v>
      </c>
      <c r="D7" s="87" t="s">
        <v>6</v>
      </c>
      <c r="E7" s="87" t="s">
        <v>7</v>
      </c>
      <c r="F7" s="282" t="s">
        <v>6</v>
      </c>
      <c r="G7" s="282" t="s">
        <v>7</v>
      </c>
      <c r="H7" s="282" t="s">
        <v>7</v>
      </c>
      <c r="I7" s="282" t="s">
        <v>6</v>
      </c>
      <c r="J7" s="282" t="s">
        <v>7</v>
      </c>
      <c r="K7" s="695"/>
      <c r="L7" s="89"/>
      <c r="M7" s="134"/>
      <c r="N7" s="77"/>
      <c r="X7" s="23"/>
      <c r="Y7" s="23"/>
      <c r="Z7" s="23"/>
      <c r="AA7" s="23"/>
    </row>
    <row r="8" spans="2:27" x14ac:dyDescent="0.25">
      <c r="B8" s="291" t="s">
        <v>8</v>
      </c>
      <c r="C8" s="171">
        <f>SUM(D8+F8+I8)</f>
        <v>162</v>
      </c>
      <c r="D8" s="171">
        <v>115</v>
      </c>
      <c r="E8" s="334">
        <f>D8/C8</f>
        <v>0.70987654320987659</v>
      </c>
      <c r="F8" s="187">
        <v>0</v>
      </c>
      <c r="G8" s="46">
        <f t="shared" ref="G8:G22" si="0">F8/C8</f>
        <v>0</v>
      </c>
      <c r="H8" s="182">
        <f>E8+G8</f>
        <v>0.70987654320987659</v>
      </c>
      <c r="I8" s="187">
        <v>47</v>
      </c>
      <c r="J8" s="46">
        <f t="shared" ref="J8:J22" si="1">I8/C8</f>
        <v>0.29012345679012347</v>
      </c>
      <c r="K8" s="188" t="s">
        <v>37</v>
      </c>
      <c r="L8" s="101"/>
      <c r="M8" s="133"/>
      <c r="N8" s="77"/>
      <c r="X8" s="23"/>
      <c r="Y8" s="23"/>
      <c r="Z8" s="23"/>
      <c r="AA8" s="23"/>
    </row>
    <row r="9" spans="2:27" x14ac:dyDescent="0.25">
      <c r="B9" s="291" t="s">
        <v>9</v>
      </c>
      <c r="C9" s="171">
        <f t="shared" ref="C9:C20" si="2">SUM(D9+F9+I9)</f>
        <v>183</v>
      </c>
      <c r="D9" s="171">
        <v>94</v>
      </c>
      <c r="E9" s="337">
        <f t="shared" ref="E9:E19" si="3">D9/C9</f>
        <v>0.51366120218579236</v>
      </c>
      <c r="F9" s="187">
        <v>0</v>
      </c>
      <c r="G9" s="46">
        <f t="shared" si="0"/>
        <v>0</v>
      </c>
      <c r="H9" s="182">
        <f>E9+G9</f>
        <v>0.51366120218579236</v>
      </c>
      <c r="I9" s="187">
        <v>89</v>
      </c>
      <c r="J9" s="46">
        <f t="shared" si="1"/>
        <v>0.48633879781420764</v>
      </c>
      <c r="K9" s="189"/>
      <c r="L9" s="101"/>
      <c r="M9" s="131"/>
      <c r="N9" s="77"/>
      <c r="X9" s="23"/>
      <c r="Y9" s="23"/>
      <c r="Z9" s="54"/>
      <c r="AA9" s="24"/>
    </row>
    <row r="10" spans="2:27" x14ac:dyDescent="0.25">
      <c r="B10" s="291" t="s">
        <v>10</v>
      </c>
      <c r="C10" s="171">
        <f t="shared" si="2"/>
        <v>220</v>
      </c>
      <c r="D10" s="171">
        <v>144</v>
      </c>
      <c r="E10" s="337">
        <f t="shared" si="3"/>
        <v>0.65454545454545454</v>
      </c>
      <c r="F10" s="187">
        <v>0</v>
      </c>
      <c r="G10" s="46">
        <f t="shared" si="0"/>
        <v>0</v>
      </c>
      <c r="H10" s="182">
        <f t="shared" ref="H10:H20" si="4">E10+G10</f>
        <v>0.65454545454545454</v>
      </c>
      <c r="I10" s="187">
        <v>76</v>
      </c>
      <c r="J10" s="46">
        <f t="shared" si="1"/>
        <v>0.34545454545454546</v>
      </c>
      <c r="K10" s="190" t="s">
        <v>23</v>
      </c>
      <c r="L10" s="101"/>
      <c r="M10" s="131"/>
      <c r="N10" s="77"/>
      <c r="X10" s="25"/>
      <c r="Y10" s="25"/>
      <c r="Z10" s="54"/>
      <c r="AA10" s="26"/>
    </row>
    <row r="11" spans="2:27" x14ac:dyDescent="0.25">
      <c r="B11" s="291" t="s">
        <v>11</v>
      </c>
      <c r="C11" s="171">
        <f t="shared" si="2"/>
        <v>197</v>
      </c>
      <c r="D11" s="171">
        <v>150</v>
      </c>
      <c r="E11" s="337">
        <f t="shared" si="3"/>
        <v>0.76142131979695427</v>
      </c>
      <c r="F11" s="187">
        <v>0</v>
      </c>
      <c r="G11" s="46">
        <f t="shared" si="0"/>
        <v>0</v>
      </c>
      <c r="H11" s="182">
        <f t="shared" si="4"/>
        <v>0.76142131979695427</v>
      </c>
      <c r="I11" s="187">
        <v>47</v>
      </c>
      <c r="J11" s="46">
        <f t="shared" si="1"/>
        <v>0.23857868020304568</v>
      </c>
      <c r="K11" s="188" t="s">
        <v>37</v>
      </c>
      <c r="L11" s="101"/>
      <c r="M11" s="77"/>
      <c r="N11" s="27"/>
      <c r="O11" s="28"/>
      <c r="P11" s="27"/>
      <c r="Q11" s="27"/>
      <c r="R11" s="29"/>
      <c r="S11" s="29"/>
      <c r="T11" s="54"/>
      <c r="U11" s="30"/>
      <c r="V11" s="54"/>
      <c r="W11" s="30"/>
      <c r="X11" s="31"/>
      <c r="Y11" s="31"/>
      <c r="Z11" s="54"/>
      <c r="AA11" s="30"/>
    </row>
    <row r="12" spans="2:27" x14ac:dyDescent="0.25">
      <c r="B12" s="291" t="s">
        <v>12</v>
      </c>
      <c r="C12" s="171">
        <f t="shared" si="2"/>
        <v>252</v>
      </c>
      <c r="D12" s="171">
        <v>4</v>
      </c>
      <c r="E12" s="337">
        <f t="shared" si="3"/>
        <v>1.5873015873015872E-2</v>
      </c>
      <c r="F12" s="187">
        <v>0</v>
      </c>
      <c r="G12" s="46">
        <f t="shared" si="0"/>
        <v>0</v>
      </c>
      <c r="H12" s="182">
        <f t="shared" si="4"/>
        <v>1.5873015873015872E-2</v>
      </c>
      <c r="I12" s="187">
        <v>248</v>
      </c>
      <c r="J12" s="46">
        <f t="shared" si="1"/>
        <v>0.98412698412698407</v>
      </c>
      <c r="K12" s="189" t="s">
        <v>36</v>
      </c>
      <c r="L12" s="101"/>
      <c r="M12" s="77"/>
      <c r="N12" s="27"/>
      <c r="O12" s="28"/>
      <c r="P12" s="27"/>
      <c r="Q12" s="27"/>
      <c r="R12" s="29"/>
      <c r="S12" s="29"/>
      <c r="T12" s="54"/>
      <c r="U12" s="30"/>
      <c r="V12" s="54"/>
      <c r="W12" s="30"/>
      <c r="X12" s="25"/>
      <c r="Y12" s="25"/>
      <c r="Z12" s="54"/>
      <c r="AA12" s="26"/>
    </row>
    <row r="13" spans="2:27" x14ac:dyDescent="0.25">
      <c r="B13" s="291" t="s">
        <v>622</v>
      </c>
      <c r="C13" s="171">
        <f t="shared" si="2"/>
        <v>267</v>
      </c>
      <c r="D13" s="171">
        <v>63</v>
      </c>
      <c r="E13" s="337">
        <f t="shared" si="3"/>
        <v>0.23595505617977527</v>
      </c>
      <c r="F13" s="187">
        <v>0</v>
      </c>
      <c r="G13" s="46">
        <f t="shared" si="0"/>
        <v>0</v>
      </c>
      <c r="H13" s="182">
        <f t="shared" si="4"/>
        <v>0.23595505617977527</v>
      </c>
      <c r="I13" s="187">
        <v>204</v>
      </c>
      <c r="J13" s="46">
        <f t="shared" si="1"/>
        <v>0.7640449438202247</v>
      </c>
      <c r="K13" s="189" t="s">
        <v>36</v>
      </c>
      <c r="L13" s="101"/>
      <c r="M13" s="77"/>
      <c r="N13" s="27"/>
      <c r="O13" s="28"/>
      <c r="P13" s="27"/>
      <c r="Q13" s="27"/>
      <c r="R13" s="29"/>
      <c r="S13" s="29"/>
      <c r="T13" s="54"/>
      <c r="U13" s="30"/>
      <c r="V13" s="54"/>
      <c r="W13" s="30"/>
      <c r="X13" s="31"/>
      <c r="Y13" s="31"/>
      <c r="Z13" s="54"/>
      <c r="AA13" s="30"/>
    </row>
    <row r="14" spans="2:27" x14ac:dyDescent="0.25">
      <c r="B14" s="291" t="s">
        <v>68</v>
      </c>
      <c r="C14" s="171">
        <f t="shared" si="2"/>
        <v>188</v>
      </c>
      <c r="D14" s="171">
        <v>110</v>
      </c>
      <c r="E14" s="337">
        <f t="shared" si="3"/>
        <v>0.58510638297872342</v>
      </c>
      <c r="F14" s="187">
        <v>0</v>
      </c>
      <c r="G14" s="46">
        <f t="shared" si="0"/>
        <v>0</v>
      </c>
      <c r="H14" s="182">
        <f t="shared" si="4"/>
        <v>0.58510638297872342</v>
      </c>
      <c r="I14" s="187">
        <v>78</v>
      </c>
      <c r="J14" s="46">
        <f t="shared" si="1"/>
        <v>0.41489361702127658</v>
      </c>
      <c r="K14" s="188"/>
      <c r="L14" s="101"/>
      <c r="M14" s="77"/>
      <c r="N14" s="27"/>
      <c r="O14" s="28"/>
      <c r="P14" s="27"/>
      <c r="Q14" s="27"/>
      <c r="R14" s="29"/>
      <c r="S14" s="29"/>
      <c r="T14" s="54"/>
      <c r="U14" s="26"/>
      <c r="V14" s="54"/>
      <c r="W14" s="30"/>
      <c r="X14" s="31"/>
      <c r="Y14" s="31"/>
      <c r="Z14" s="54"/>
      <c r="AA14" s="30"/>
    </row>
    <row r="15" spans="2:27" x14ac:dyDescent="0.25">
      <c r="B15" s="291" t="s">
        <v>14</v>
      </c>
      <c r="C15" s="171">
        <f t="shared" si="2"/>
        <v>351</v>
      </c>
      <c r="D15" s="171">
        <v>237</v>
      </c>
      <c r="E15" s="337">
        <f t="shared" si="3"/>
        <v>0.67521367521367526</v>
      </c>
      <c r="F15" s="187">
        <v>0</v>
      </c>
      <c r="G15" s="46">
        <f t="shared" si="0"/>
        <v>0</v>
      </c>
      <c r="H15" s="182">
        <f t="shared" si="4"/>
        <v>0.67521367521367526</v>
      </c>
      <c r="I15" s="187">
        <v>114</v>
      </c>
      <c r="J15" s="46">
        <f t="shared" si="1"/>
        <v>0.3247863247863248</v>
      </c>
      <c r="K15" s="188" t="s">
        <v>37</v>
      </c>
      <c r="L15" s="101"/>
      <c r="M15" s="77"/>
      <c r="N15" s="27"/>
      <c r="O15" s="28"/>
      <c r="P15" s="27"/>
      <c r="Q15" s="27"/>
      <c r="R15" s="29"/>
      <c r="S15" s="29"/>
      <c r="T15" s="54"/>
      <c r="U15" s="30"/>
      <c r="V15" s="54"/>
      <c r="W15" s="30"/>
      <c r="X15" s="31"/>
      <c r="Y15" s="31"/>
      <c r="Z15" s="54"/>
      <c r="AA15" s="30"/>
    </row>
    <row r="16" spans="2:27" x14ac:dyDescent="0.25">
      <c r="B16" s="291" t="s">
        <v>69</v>
      </c>
      <c r="C16" s="171">
        <f t="shared" si="2"/>
        <v>226</v>
      </c>
      <c r="D16" s="171">
        <v>158</v>
      </c>
      <c r="E16" s="337">
        <f t="shared" si="3"/>
        <v>0.69911504424778759</v>
      </c>
      <c r="F16" s="187">
        <v>0</v>
      </c>
      <c r="G16" s="46">
        <f t="shared" si="0"/>
        <v>0</v>
      </c>
      <c r="H16" s="182">
        <f t="shared" si="4"/>
        <v>0.69911504424778759</v>
      </c>
      <c r="I16" s="187">
        <v>68</v>
      </c>
      <c r="J16" s="46">
        <f t="shared" si="1"/>
        <v>0.30088495575221241</v>
      </c>
      <c r="K16" s="188" t="s">
        <v>37</v>
      </c>
      <c r="L16" s="101"/>
      <c r="M16" s="77"/>
      <c r="N16" s="27"/>
      <c r="O16" s="28"/>
      <c r="P16" s="27"/>
      <c r="Q16" s="27"/>
      <c r="R16" s="32"/>
      <c r="S16" s="32"/>
      <c r="T16" s="54"/>
      <c r="U16" s="30"/>
      <c r="V16" s="54"/>
      <c r="W16" s="30"/>
      <c r="X16" s="31"/>
      <c r="Y16" s="31"/>
      <c r="Z16" s="54"/>
      <c r="AA16" s="30"/>
    </row>
    <row r="17" spans="2:30" x14ac:dyDescent="0.25">
      <c r="B17" s="291" t="s">
        <v>70</v>
      </c>
      <c r="C17" s="171">
        <f>SUM(D17+F17+I17)</f>
        <v>96</v>
      </c>
      <c r="D17" s="171">
        <v>90</v>
      </c>
      <c r="E17" s="337">
        <f t="shared" si="3"/>
        <v>0.9375</v>
      </c>
      <c r="F17" s="187">
        <v>0</v>
      </c>
      <c r="G17" s="46">
        <f t="shared" si="0"/>
        <v>0</v>
      </c>
      <c r="H17" s="182">
        <f t="shared" si="4"/>
        <v>0.9375</v>
      </c>
      <c r="I17" s="187">
        <v>6</v>
      </c>
      <c r="J17" s="46">
        <f t="shared" si="1"/>
        <v>6.25E-2</v>
      </c>
      <c r="K17" s="188" t="s">
        <v>37</v>
      </c>
      <c r="L17" s="101"/>
      <c r="M17" s="77"/>
      <c r="N17" s="27"/>
      <c r="O17" s="28"/>
      <c r="P17" s="27"/>
      <c r="Q17" s="27"/>
      <c r="R17" s="29"/>
      <c r="S17" s="29"/>
      <c r="T17" s="54"/>
      <c r="U17" s="30"/>
      <c r="V17" s="54"/>
      <c r="W17" s="30"/>
      <c r="X17" s="31"/>
      <c r="Y17" s="31"/>
      <c r="Z17" s="54"/>
      <c r="AA17" s="30"/>
    </row>
    <row r="18" spans="2:30" x14ac:dyDescent="0.25">
      <c r="B18" s="291" t="s">
        <v>71</v>
      </c>
      <c r="C18" s="171">
        <f t="shared" si="2"/>
        <v>172</v>
      </c>
      <c r="D18" s="171">
        <v>39</v>
      </c>
      <c r="E18" s="337">
        <f t="shared" si="3"/>
        <v>0.22674418604651161</v>
      </c>
      <c r="F18" s="187">
        <v>0</v>
      </c>
      <c r="G18" s="46">
        <f t="shared" si="0"/>
        <v>0</v>
      </c>
      <c r="H18" s="182">
        <f t="shared" si="4"/>
        <v>0.22674418604651161</v>
      </c>
      <c r="I18" s="187">
        <v>133</v>
      </c>
      <c r="J18" s="46">
        <f t="shared" si="1"/>
        <v>0.77325581395348841</v>
      </c>
      <c r="K18" s="189" t="s">
        <v>36</v>
      </c>
      <c r="L18" s="101"/>
      <c r="M18" s="77"/>
      <c r="N18" s="27"/>
      <c r="O18" s="28"/>
      <c r="P18" s="27"/>
      <c r="Q18" s="27"/>
      <c r="R18" s="29"/>
      <c r="S18" s="29"/>
      <c r="T18" s="54"/>
      <c r="U18" s="30"/>
      <c r="V18" s="54"/>
      <c r="W18" s="30"/>
      <c r="X18" s="31"/>
      <c r="Y18" s="31"/>
      <c r="Z18" s="54"/>
      <c r="AA18" s="30"/>
    </row>
    <row r="19" spans="2:30" x14ac:dyDescent="0.25">
      <c r="B19" s="291" t="s">
        <v>72</v>
      </c>
      <c r="C19" s="171">
        <f t="shared" si="2"/>
        <v>309</v>
      </c>
      <c r="D19" s="171">
        <v>180</v>
      </c>
      <c r="E19" s="337">
        <f t="shared" si="3"/>
        <v>0.58252427184466016</v>
      </c>
      <c r="F19" s="187">
        <v>0</v>
      </c>
      <c r="G19" s="46">
        <f t="shared" si="0"/>
        <v>0</v>
      </c>
      <c r="H19" s="182">
        <f t="shared" si="4"/>
        <v>0.58252427184466016</v>
      </c>
      <c r="I19" s="187">
        <v>129</v>
      </c>
      <c r="J19" s="46">
        <f t="shared" si="1"/>
        <v>0.41747572815533979</v>
      </c>
      <c r="K19" s="189"/>
      <c r="L19" s="101"/>
      <c r="M19" s="77"/>
      <c r="N19" s="27"/>
      <c r="O19" s="28"/>
      <c r="P19" s="27"/>
      <c r="Q19" s="27"/>
      <c r="R19" s="29"/>
      <c r="S19" s="29"/>
      <c r="T19" s="54"/>
      <c r="U19" s="30"/>
      <c r="V19" s="54"/>
      <c r="W19" s="26"/>
      <c r="X19" s="25"/>
      <c r="Y19" s="25"/>
      <c r="Z19" s="54"/>
      <c r="AA19" s="26"/>
    </row>
    <row r="20" spans="2:30" x14ac:dyDescent="0.25">
      <c r="B20" s="291" t="s">
        <v>15</v>
      </c>
      <c r="C20" s="171">
        <f t="shared" si="2"/>
        <v>90</v>
      </c>
      <c r="D20" s="171">
        <v>56</v>
      </c>
      <c r="E20" s="337">
        <f>D20/C20</f>
        <v>0.62222222222222223</v>
      </c>
      <c r="F20" s="187">
        <v>0</v>
      </c>
      <c r="G20" s="46">
        <f t="shared" si="0"/>
        <v>0</v>
      </c>
      <c r="H20" s="182">
        <f t="shared" si="4"/>
        <v>0.62222222222222223</v>
      </c>
      <c r="I20" s="187">
        <v>34</v>
      </c>
      <c r="J20" s="46">
        <f t="shared" si="1"/>
        <v>0.37777777777777777</v>
      </c>
      <c r="K20" s="190"/>
      <c r="L20" s="101"/>
      <c r="M20" s="77"/>
      <c r="N20" s="27"/>
      <c r="O20" s="28"/>
      <c r="P20" s="27"/>
      <c r="Q20" s="27"/>
      <c r="R20" s="29"/>
      <c r="S20" s="29"/>
      <c r="T20" s="54"/>
      <c r="U20" s="30"/>
      <c r="V20" s="54"/>
      <c r="W20" s="30"/>
      <c r="X20" s="31"/>
      <c r="Y20" s="31"/>
      <c r="Z20" s="54"/>
      <c r="AA20" s="30"/>
    </row>
    <row r="21" spans="2:30" x14ac:dyDescent="0.25">
      <c r="B21" s="184" t="s">
        <v>90</v>
      </c>
      <c r="C21" s="173">
        <f>SUM(C8:C20)</f>
        <v>2713</v>
      </c>
      <c r="D21" s="173">
        <f>SUM(D8:D20)</f>
        <v>1440</v>
      </c>
      <c r="E21" s="174">
        <f>D21/C21</f>
        <v>0.53077773682270546</v>
      </c>
      <c r="F21" s="173">
        <f>SUM(F8:F20)</f>
        <v>0</v>
      </c>
      <c r="G21" s="48">
        <f t="shared" si="0"/>
        <v>0</v>
      </c>
      <c r="H21" s="641">
        <f>E21+G21</f>
        <v>0.53077773682270546</v>
      </c>
      <c r="I21" s="173">
        <f>SUM(I8:I20)</f>
        <v>1273</v>
      </c>
      <c r="J21" s="48">
        <f t="shared" si="1"/>
        <v>0.46922226317729449</v>
      </c>
      <c r="K21" s="647"/>
      <c r="M21" s="77"/>
      <c r="N21" s="27"/>
      <c r="O21" s="28"/>
      <c r="P21" s="27"/>
      <c r="Q21" s="27"/>
      <c r="R21" s="29"/>
      <c r="S21" s="29"/>
      <c r="T21" s="54"/>
      <c r="U21" s="30"/>
      <c r="V21" s="54"/>
      <c r="W21" s="30"/>
      <c r="X21" s="31"/>
      <c r="Y21" s="31"/>
      <c r="Z21" s="54"/>
      <c r="AA21" s="30"/>
    </row>
    <row r="22" spans="2:30" x14ac:dyDescent="0.25">
      <c r="B22" s="511" t="s">
        <v>99</v>
      </c>
      <c r="C22" s="623">
        <f>SUM(C21-C13)</f>
        <v>2446</v>
      </c>
      <c r="D22" s="623">
        <f>SUM(D21-D13)</f>
        <v>1377</v>
      </c>
      <c r="E22" s="645">
        <f>D22/C22</f>
        <v>0.56295993458708093</v>
      </c>
      <c r="F22" s="623">
        <f>SUM(F21-F13)</f>
        <v>0</v>
      </c>
      <c r="G22" s="474">
        <f t="shared" si="0"/>
        <v>0</v>
      </c>
      <c r="H22" s="642">
        <f>E22+G22</f>
        <v>0.56295993458708093</v>
      </c>
      <c r="I22" s="623">
        <f>SUM(I21-I13)</f>
        <v>1069</v>
      </c>
      <c r="J22" s="474">
        <f t="shared" si="1"/>
        <v>0.43704006541291907</v>
      </c>
      <c r="K22" s="587"/>
      <c r="M22" s="77"/>
      <c r="N22" s="27"/>
      <c r="O22" s="28"/>
      <c r="P22" s="27"/>
      <c r="Q22" s="27"/>
      <c r="R22" s="29"/>
      <c r="S22" s="29"/>
      <c r="T22" s="54"/>
      <c r="U22" s="30"/>
      <c r="V22" s="54"/>
      <c r="W22" s="30"/>
      <c r="X22" s="31"/>
      <c r="Y22" s="31"/>
      <c r="Z22" s="54"/>
      <c r="AA22" s="30"/>
    </row>
    <row r="23" spans="2:30" x14ac:dyDescent="0.25">
      <c r="B23" s="110" t="s">
        <v>385</v>
      </c>
      <c r="C23" s="110"/>
      <c r="D23" s="110"/>
      <c r="E23" s="110"/>
      <c r="F23" s="110"/>
      <c r="G23" s="110"/>
      <c r="H23" s="110"/>
      <c r="I23" s="110"/>
      <c r="J23" s="110"/>
      <c r="K23" s="110"/>
      <c r="L23" s="28"/>
      <c r="M23" s="28"/>
      <c r="N23" s="110"/>
      <c r="O23" s="110"/>
      <c r="Q23" s="27"/>
      <c r="R23" s="17"/>
      <c r="S23" s="33"/>
      <c r="T23" s="33"/>
      <c r="U23" s="29"/>
      <c r="V23" s="29"/>
      <c r="W23" s="54"/>
      <c r="X23" s="30"/>
      <c r="Y23" s="54"/>
      <c r="Z23" s="30"/>
      <c r="AA23" s="31"/>
      <c r="AB23" s="31"/>
      <c r="AC23" s="54"/>
      <c r="AD23" s="30"/>
    </row>
    <row r="24" spans="2:30" x14ac:dyDescent="0.25">
      <c r="B24" s="763" t="s">
        <v>612</v>
      </c>
      <c r="C24" s="763"/>
      <c r="D24" s="763"/>
      <c r="E24" s="763"/>
      <c r="F24" s="763"/>
      <c r="G24" s="763"/>
      <c r="H24" s="763"/>
      <c r="I24" s="763"/>
      <c r="J24" s="763"/>
      <c r="K24" s="763"/>
      <c r="L24" s="763"/>
      <c r="M24" s="763"/>
      <c r="N24" s="763"/>
      <c r="O24" s="79"/>
      <c r="Q24" s="27"/>
      <c r="R24" s="17"/>
      <c r="S24" s="33"/>
      <c r="T24" s="33"/>
      <c r="U24" s="29"/>
      <c r="V24" s="29"/>
      <c r="W24" s="54"/>
      <c r="X24" s="30"/>
      <c r="Y24" s="54"/>
      <c r="Z24" s="30"/>
      <c r="AA24" s="31"/>
      <c r="AB24" s="31"/>
      <c r="AC24" s="54"/>
      <c r="AD24" s="30"/>
    </row>
    <row r="25" spans="2:30" x14ac:dyDescent="0.25">
      <c r="B25" s="110" t="s">
        <v>382</v>
      </c>
    </row>
    <row r="26" spans="2:30" x14ac:dyDescent="0.25">
      <c r="B26" s="110" t="s">
        <v>383</v>
      </c>
    </row>
    <row r="27" spans="2:30" x14ac:dyDescent="0.25">
      <c r="B27" s="110" t="s">
        <v>95</v>
      </c>
    </row>
    <row r="28" spans="2:30" x14ac:dyDescent="0.25">
      <c r="B28" s="110"/>
    </row>
    <row r="29" spans="2:30" ht="31.5" customHeight="1" x14ac:dyDescent="0.25">
      <c r="B29" s="700" t="s">
        <v>664</v>
      </c>
      <c r="C29" s="700"/>
      <c r="D29" s="700"/>
      <c r="E29" s="700"/>
      <c r="F29" s="700"/>
      <c r="G29" s="700"/>
      <c r="H29" s="700"/>
      <c r="I29" s="700"/>
      <c r="J29" s="700"/>
      <c r="K29" s="35"/>
      <c r="L29" s="35"/>
    </row>
    <row r="30" spans="2:30" x14ac:dyDescent="0.25">
      <c r="B30" s="51"/>
      <c r="C30" s="51"/>
      <c r="D30" s="51"/>
      <c r="E30" s="51"/>
      <c r="F30" s="51"/>
      <c r="G30" s="51"/>
      <c r="H30" s="51"/>
      <c r="I30" s="51"/>
      <c r="J30" s="51"/>
    </row>
    <row r="31" spans="2:30" ht="15" customHeight="1" x14ac:dyDescent="0.25">
      <c r="B31" s="687" t="s">
        <v>73</v>
      </c>
      <c r="C31" s="692" t="s">
        <v>641</v>
      </c>
      <c r="D31" s="692" t="s">
        <v>74</v>
      </c>
      <c r="E31" s="692"/>
      <c r="F31" s="692" t="s">
        <v>75</v>
      </c>
      <c r="G31" s="692"/>
      <c r="H31" s="694" t="s">
        <v>92</v>
      </c>
      <c r="I31" s="103"/>
      <c r="J31" s="20"/>
      <c r="K31" s="102"/>
      <c r="N31" s="77"/>
    </row>
    <row r="32" spans="2:30" x14ac:dyDescent="0.25">
      <c r="B32" s="688"/>
      <c r="C32" s="737"/>
      <c r="D32" s="693"/>
      <c r="E32" s="693"/>
      <c r="F32" s="693"/>
      <c r="G32" s="693"/>
      <c r="H32" s="772"/>
      <c r="I32" s="299"/>
      <c r="J32" s="20"/>
      <c r="K32" s="102"/>
      <c r="N32" s="77"/>
    </row>
    <row r="33" spans="2:16" ht="18" customHeight="1" x14ac:dyDescent="0.25">
      <c r="B33" s="689"/>
      <c r="C33" s="693"/>
      <c r="D33" s="276" t="s">
        <v>6</v>
      </c>
      <c r="E33" s="276" t="s">
        <v>7</v>
      </c>
      <c r="F33" s="276" t="s">
        <v>6</v>
      </c>
      <c r="G33" s="276" t="s">
        <v>7</v>
      </c>
      <c r="H33" s="695"/>
      <c r="I33" s="79"/>
      <c r="J33" s="102"/>
      <c r="K33" s="102"/>
      <c r="N33" s="77"/>
    </row>
    <row r="34" spans="2:16" x14ac:dyDescent="0.25">
      <c r="B34" s="291" t="s">
        <v>8</v>
      </c>
      <c r="C34" s="171">
        <f>SUM(D34+F34)</f>
        <v>115</v>
      </c>
      <c r="D34" s="192">
        <v>2</v>
      </c>
      <c r="E34" s="45">
        <f t="shared" ref="E34:E48" si="5">D34/$C34</f>
        <v>1.7391304347826087E-2</v>
      </c>
      <c r="F34" s="192">
        <v>113</v>
      </c>
      <c r="G34" s="334">
        <f t="shared" ref="G34:G48" si="6">F34/$C34</f>
        <v>0.9826086956521739</v>
      </c>
      <c r="H34" s="190" t="s">
        <v>23</v>
      </c>
      <c r="I34" s="131"/>
      <c r="J34" s="102"/>
      <c r="K34" s="102"/>
      <c r="N34" s="77"/>
    </row>
    <row r="35" spans="2:16" ht="15" customHeight="1" x14ac:dyDescent="0.25">
      <c r="B35" s="291" t="s">
        <v>9</v>
      </c>
      <c r="C35" s="171">
        <f>SUM(D35+F35)</f>
        <v>94</v>
      </c>
      <c r="D35" s="192">
        <v>0</v>
      </c>
      <c r="E35" s="45">
        <f t="shared" si="5"/>
        <v>0</v>
      </c>
      <c r="F35" s="192">
        <v>94</v>
      </c>
      <c r="G35" s="337">
        <f t="shared" si="6"/>
        <v>1</v>
      </c>
      <c r="H35" s="190" t="s">
        <v>23</v>
      </c>
      <c r="I35" s="131"/>
      <c r="J35" s="102"/>
      <c r="K35" s="102"/>
      <c r="N35" s="77"/>
    </row>
    <row r="36" spans="2:16" x14ac:dyDescent="0.25">
      <c r="B36" s="291" t="s">
        <v>10</v>
      </c>
      <c r="C36" s="171">
        <f t="shared" ref="C36:C46" si="7">SUM(D36+F36)</f>
        <v>144</v>
      </c>
      <c r="D36" s="192">
        <v>30</v>
      </c>
      <c r="E36" s="45">
        <f t="shared" si="5"/>
        <v>0.20833333333333334</v>
      </c>
      <c r="F36" s="192">
        <v>114</v>
      </c>
      <c r="G36" s="337">
        <f t="shared" si="6"/>
        <v>0.79166666666666663</v>
      </c>
      <c r="H36" s="189" t="s">
        <v>36</v>
      </c>
      <c r="I36" s="79"/>
      <c r="J36" s="102"/>
      <c r="K36" s="102"/>
      <c r="N36" s="77"/>
    </row>
    <row r="37" spans="2:16" x14ac:dyDescent="0.25">
      <c r="B37" s="291" t="s">
        <v>11</v>
      </c>
      <c r="C37" s="171">
        <f t="shared" si="7"/>
        <v>150</v>
      </c>
      <c r="D37" s="192">
        <v>3</v>
      </c>
      <c r="E37" s="45">
        <f t="shared" si="5"/>
        <v>0.02</v>
      </c>
      <c r="F37" s="192">
        <v>147</v>
      </c>
      <c r="G37" s="337">
        <f t="shared" si="6"/>
        <v>0.98</v>
      </c>
      <c r="H37" s="190" t="s">
        <v>23</v>
      </c>
      <c r="I37" s="79"/>
      <c r="J37" s="102"/>
      <c r="K37" s="102"/>
      <c r="N37" s="77"/>
      <c r="O37" s="28"/>
    </row>
    <row r="38" spans="2:16" x14ac:dyDescent="0.25">
      <c r="B38" s="291" t="s">
        <v>638</v>
      </c>
      <c r="C38" s="171">
        <f t="shared" si="7"/>
        <v>4</v>
      </c>
      <c r="D38" s="192">
        <v>0</v>
      </c>
      <c r="E38" s="45">
        <f t="shared" si="5"/>
        <v>0</v>
      </c>
      <c r="F38" s="192">
        <v>4</v>
      </c>
      <c r="G38" s="337">
        <f t="shared" si="6"/>
        <v>1</v>
      </c>
      <c r="H38" s="193" t="s">
        <v>120</v>
      </c>
      <c r="I38" s="79"/>
      <c r="J38" s="102"/>
      <c r="K38" s="102"/>
      <c r="N38" s="77"/>
      <c r="O38" s="28"/>
    </row>
    <row r="39" spans="2:16" x14ac:dyDescent="0.25">
      <c r="B39" s="291" t="s">
        <v>622</v>
      </c>
      <c r="C39" s="171">
        <f t="shared" si="7"/>
        <v>63</v>
      </c>
      <c r="D39" s="192">
        <v>14</v>
      </c>
      <c r="E39" s="45">
        <f t="shared" si="5"/>
        <v>0.22222222222222221</v>
      </c>
      <c r="F39" s="192">
        <v>49</v>
      </c>
      <c r="G39" s="337">
        <f t="shared" si="6"/>
        <v>0.77777777777777779</v>
      </c>
      <c r="H39" s="189" t="s">
        <v>36</v>
      </c>
      <c r="I39" s="79"/>
      <c r="J39" s="102"/>
      <c r="K39" s="102"/>
      <c r="N39" s="77"/>
      <c r="O39" s="28"/>
    </row>
    <row r="40" spans="2:16" x14ac:dyDescent="0.25">
      <c r="B40" s="291" t="s">
        <v>68</v>
      </c>
      <c r="C40" s="171">
        <f t="shared" si="7"/>
        <v>110</v>
      </c>
      <c r="D40" s="192">
        <v>0</v>
      </c>
      <c r="E40" s="45">
        <f t="shared" si="5"/>
        <v>0</v>
      </c>
      <c r="F40" s="192">
        <v>110</v>
      </c>
      <c r="G40" s="337">
        <f t="shared" si="6"/>
        <v>1</v>
      </c>
      <c r="H40" s="190" t="s">
        <v>23</v>
      </c>
      <c r="I40" s="79"/>
      <c r="J40" s="102"/>
      <c r="K40" s="102"/>
      <c r="N40" s="77"/>
      <c r="O40" s="28"/>
    </row>
    <row r="41" spans="2:16" x14ac:dyDescent="0.25">
      <c r="B41" s="291" t="s">
        <v>14</v>
      </c>
      <c r="C41" s="171">
        <f t="shared" si="7"/>
        <v>237</v>
      </c>
      <c r="D41" s="192">
        <v>43</v>
      </c>
      <c r="E41" s="45">
        <f t="shared" si="5"/>
        <v>0.18143459915611815</v>
      </c>
      <c r="F41" s="192">
        <v>194</v>
      </c>
      <c r="G41" s="337">
        <f t="shared" si="6"/>
        <v>0.81856540084388185</v>
      </c>
      <c r="H41" s="189" t="s">
        <v>36</v>
      </c>
      <c r="I41" s="79"/>
      <c r="J41" s="102"/>
      <c r="K41" s="102"/>
      <c r="N41" s="77"/>
      <c r="O41" s="28"/>
    </row>
    <row r="42" spans="2:16" x14ac:dyDescent="0.25">
      <c r="B42" s="291" t="s">
        <v>69</v>
      </c>
      <c r="C42" s="171">
        <f t="shared" si="7"/>
        <v>158</v>
      </c>
      <c r="D42" s="192">
        <v>0</v>
      </c>
      <c r="E42" s="45">
        <f t="shared" si="5"/>
        <v>0</v>
      </c>
      <c r="F42" s="192">
        <v>158</v>
      </c>
      <c r="G42" s="337">
        <f t="shared" si="6"/>
        <v>1</v>
      </c>
      <c r="H42" s="188" t="s">
        <v>37</v>
      </c>
      <c r="I42" s="79"/>
      <c r="J42" s="102"/>
      <c r="K42" s="102"/>
      <c r="N42" s="77"/>
      <c r="O42" s="28"/>
    </row>
    <row r="43" spans="2:16" x14ac:dyDescent="0.25">
      <c r="B43" s="291" t="s">
        <v>70</v>
      </c>
      <c r="C43" s="171">
        <f t="shared" si="7"/>
        <v>90</v>
      </c>
      <c r="D43" s="192">
        <v>3</v>
      </c>
      <c r="E43" s="45">
        <f t="shared" si="5"/>
        <v>3.3333333333333333E-2</v>
      </c>
      <c r="F43" s="192">
        <v>87</v>
      </c>
      <c r="G43" s="337">
        <f t="shared" si="6"/>
        <v>0.96666666666666667</v>
      </c>
      <c r="H43" s="189"/>
      <c r="I43" s="79"/>
      <c r="J43" s="102"/>
      <c r="K43" s="102"/>
      <c r="N43" s="77"/>
      <c r="O43" s="28"/>
    </row>
    <row r="44" spans="2:16" x14ac:dyDescent="0.25">
      <c r="B44" s="291" t="s">
        <v>624</v>
      </c>
      <c r="C44" s="171">
        <f t="shared" si="7"/>
        <v>39</v>
      </c>
      <c r="D44" s="192">
        <v>0</v>
      </c>
      <c r="E44" s="45">
        <f t="shared" si="5"/>
        <v>0</v>
      </c>
      <c r="F44" s="192">
        <v>39</v>
      </c>
      <c r="G44" s="337">
        <f t="shared" si="6"/>
        <v>1</v>
      </c>
      <c r="H44" s="189"/>
      <c r="I44" s="79"/>
      <c r="J44" s="102"/>
      <c r="K44" s="102"/>
      <c r="N44" s="77"/>
      <c r="O44" s="28"/>
    </row>
    <row r="45" spans="2:16" x14ac:dyDescent="0.25">
      <c r="B45" s="291" t="s">
        <v>72</v>
      </c>
      <c r="C45" s="171">
        <f t="shared" si="7"/>
        <v>180</v>
      </c>
      <c r="D45" s="192">
        <v>7</v>
      </c>
      <c r="E45" s="45">
        <f t="shared" si="5"/>
        <v>3.888888888888889E-2</v>
      </c>
      <c r="F45" s="192">
        <v>173</v>
      </c>
      <c r="G45" s="337">
        <f t="shared" si="6"/>
        <v>0.96111111111111114</v>
      </c>
      <c r="H45" s="189"/>
      <c r="I45" s="132"/>
      <c r="K45" s="102"/>
      <c r="N45" s="77"/>
      <c r="O45" s="28"/>
    </row>
    <row r="46" spans="2:16" x14ac:dyDescent="0.25">
      <c r="B46" s="291" t="s">
        <v>15</v>
      </c>
      <c r="C46" s="171">
        <f t="shared" si="7"/>
        <v>56</v>
      </c>
      <c r="D46" s="192">
        <v>3</v>
      </c>
      <c r="E46" s="45">
        <f t="shared" si="5"/>
        <v>5.3571428571428568E-2</v>
      </c>
      <c r="F46" s="192">
        <v>53</v>
      </c>
      <c r="G46" s="337">
        <f t="shared" si="6"/>
        <v>0.9464285714285714</v>
      </c>
      <c r="H46" s="189"/>
      <c r="I46" s="92"/>
      <c r="K46" s="102"/>
      <c r="N46" s="77"/>
      <c r="O46" s="28"/>
    </row>
    <row r="47" spans="2:16" x14ac:dyDescent="0.25">
      <c r="B47" s="635" t="s">
        <v>90</v>
      </c>
      <c r="C47" s="173">
        <f>SUM(C34:C46)</f>
        <v>1440</v>
      </c>
      <c r="D47" s="173">
        <f>SUM(D34:D46)</f>
        <v>105</v>
      </c>
      <c r="E47" s="48">
        <f t="shared" si="5"/>
        <v>7.2916666666666671E-2</v>
      </c>
      <c r="F47" s="173">
        <f>SUM(F34:F46)</f>
        <v>1335</v>
      </c>
      <c r="G47" s="48">
        <f t="shared" si="6"/>
        <v>0.92708333333333337</v>
      </c>
      <c r="H47" s="435"/>
      <c r="I47" s="92"/>
      <c r="K47" s="102"/>
      <c r="N47" s="77"/>
      <c r="O47" s="28"/>
    </row>
    <row r="48" spans="2:16" x14ac:dyDescent="0.25">
      <c r="B48" s="511" t="s">
        <v>99</v>
      </c>
      <c r="C48" s="623">
        <f>SUM(C47)-C38-C39-C44</f>
        <v>1334</v>
      </c>
      <c r="D48" s="623">
        <f>SUM(D47)-D38-D39-D44</f>
        <v>91</v>
      </c>
      <c r="E48" s="474">
        <f t="shared" si="5"/>
        <v>6.8215892053973007E-2</v>
      </c>
      <c r="F48" s="623">
        <f>SUM(F47)-F38-F39-F44</f>
        <v>1243</v>
      </c>
      <c r="G48" s="636">
        <f t="shared" si="6"/>
        <v>0.93178410794602695</v>
      </c>
      <c r="H48" s="196"/>
      <c r="I48" s="194"/>
      <c r="J48" s="92"/>
      <c r="K48" s="79"/>
      <c r="P48" s="28"/>
    </row>
    <row r="49" spans="2:16" x14ac:dyDescent="0.25">
      <c r="B49" s="669" t="s">
        <v>378</v>
      </c>
      <c r="C49" s="663"/>
      <c r="D49" s="663"/>
      <c r="E49" s="663"/>
      <c r="F49" s="663"/>
      <c r="G49" s="663"/>
      <c r="H49" s="663"/>
      <c r="I49" s="24"/>
      <c r="P49" s="28"/>
    </row>
    <row r="50" spans="2:16" x14ac:dyDescent="0.25">
      <c r="B50" s="110" t="s">
        <v>639</v>
      </c>
      <c r="C50" s="24"/>
      <c r="D50" s="24"/>
      <c r="E50" s="24"/>
      <c r="F50" s="24"/>
      <c r="G50" s="24"/>
      <c r="H50" s="24"/>
      <c r="I50" s="24"/>
      <c r="P50" s="28"/>
    </row>
    <row r="51" spans="2:16" ht="25.5" customHeight="1" x14ac:dyDescent="0.25">
      <c r="B51" s="762" t="s">
        <v>640</v>
      </c>
      <c r="C51" s="762"/>
      <c r="D51" s="762"/>
      <c r="E51" s="762"/>
      <c r="F51" s="762"/>
      <c r="G51" s="762"/>
      <c r="H51" s="762"/>
      <c r="I51" s="762"/>
      <c r="J51" s="762"/>
    </row>
    <row r="52" spans="2:16" x14ac:dyDescent="0.25">
      <c r="B52" s="110" t="s">
        <v>95</v>
      </c>
    </row>
    <row r="53" spans="2:16" x14ac:dyDescent="0.25">
      <c r="B53" s="360" t="s">
        <v>481</v>
      </c>
      <c r="C53" s="79"/>
      <c r="D53" s="79"/>
      <c r="E53" s="79"/>
      <c r="F53" s="79"/>
      <c r="G53" s="79"/>
      <c r="H53" s="79"/>
      <c r="I53" s="79"/>
      <c r="K53" s="79"/>
    </row>
    <row r="54" spans="2:16" x14ac:dyDescent="0.25">
      <c r="B54" s="762"/>
      <c r="C54" s="762"/>
      <c r="D54" s="762"/>
      <c r="E54" s="762"/>
      <c r="F54" s="762"/>
      <c r="G54" s="762"/>
      <c r="H54" s="762"/>
      <c r="I54" s="762"/>
      <c r="J54" s="762"/>
      <c r="K54" s="762"/>
      <c r="L54" s="762"/>
      <c r="M54" s="762"/>
      <c r="N54" s="762"/>
      <c r="O54" s="762"/>
      <c r="P54" s="774"/>
    </row>
    <row r="55" spans="2:16" ht="33" customHeight="1" x14ac:dyDescent="0.25">
      <c r="B55" s="700" t="s">
        <v>665</v>
      </c>
      <c r="C55" s="700"/>
      <c r="D55" s="700"/>
      <c r="E55" s="700"/>
      <c r="F55" s="700"/>
      <c r="G55" s="700"/>
      <c r="H55" s="700"/>
      <c r="I55" s="700"/>
      <c r="J55" s="700"/>
      <c r="K55" s="700"/>
      <c r="L55" s="700"/>
      <c r="M55" s="35"/>
      <c r="N55" s="35"/>
    </row>
    <row r="56" spans="2:16" x14ac:dyDescent="0.25">
      <c r="B56" s="51"/>
      <c r="C56" s="51"/>
      <c r="D56" s="51"/>
      <c r="E56" s="51"/>
      <c r="F56" s="51"/>
      <c r="G56" s="51"/>
      <c r="H56" s="51"/>
      <c r="I56" s="51"/>
      <c r="J56" s="51"/>
      <c r="N56" s="77"/>
    </row>
    <row r="57" spans="2:16" ht="15" customHeight="1" x14ac:dyDescent="0.25">
      <c r="B57" s="687" t="s">
        <v>73</v>
      </c>
      <c r="C57" s="692" t="s">
        <v>472</v>
      </c>
      <c r="D57" s="692" t="s">
        <v>283</v>
      </c>
      <c r="E57" s="692"/>
      <c r="F57" s="692" t="s">
        <v>96</v>
      </c>
      <c r="G57" s="692"/>
      <c r="H57" s="692" t="s">
        <v>475</v>
      </c>
      <c r="I57" s="692" t="s">
        <v>4</v>
      </c>
      <c r="J57" s="692"/>
      <c r="K57" s="694" t="s">
        <v>102</v>
      </c>
      <c r="M57" s="77"/>
      <c r="N57" s="77"/>
    </row>
    <row r="58" spans="2:16" x14ac:dyDescent="0.25">
      <c r="B58" s="688"/>
      <c r="C58" s="737"/>
      <c r="D58" s="737"/>
      <c r="E58" s="737"/>
      <c r="F58" s="737"/>
      <c r="G58" s="737"/>
      <c r="H58" s="693"/>
      <c r="I58" s="737"/>
      <c r="J58" s="737"/>
      <c r="K58" s="772"/>
      <c r="L58" s="299"/>
      <c r="M58" s="133"/>
      <c r="N58" s="77"/>
    </row>
    <row r="59" spans="2:16" ht="18.75" customHeight="1" x14ac:dyDescent="0.25">
      <c r="B59" s="689"/>
      <c r="C59" s="87" t="s">
        <v>5</v>
      </c>
      <c r="D59" s="87" t="s">
        <v>6</v>
      </c>
      <c r="E59" s="87" t="s">
        <v>7</v>
      </c>
      <c r="F59" s="282" t="s">
        <v>6</v>
      </c>
      <c r="G59" s="282" t="s">
        <v>7</v>
      </c>
      <c r="H59" s="282" t="s">
        <v>7</v>
      </c>
      <c r="I59" s="282" t="s">
        <v>6</v>
      </c>
      <c r="J59" s="282" t="s">
        <v>7</v>
      </c>
      <c r="K59" s="695"/>
      <c r="L59" s="89"/>
      <c r="M59" s="131"/>
      <c r="N59" s="77"/>
    </row>
    <row r="60" spans="2:16" x14ac:dyDescent="0.25">
      <c r="B60" s="291" t="s">
        <v>8</v>
      </c>
      <c r="C60" s="171">
        <f t="shared" ref="C60:C72" si="8">SUM(D60+F60+I60)</f>
        <v>162</v>
      </c>
      <c r="D60" s="171">
        <v>110</v>
      </c>
      <c r="E60" s="334">
        <f>D60/C60</f>
        <v>0.67901234567901236</v>
      </c>
      <c r="F60" s="187">
        <v>51</v>
      </c>
      <c r="G60" s="46">
        <f t="shared" ref="G60:G74" si="9">F60/C60</f>
        <v>0.31481481481481483</v>
      </c>
      <c r="H60" s="182">
        <f>E60+G60</f>
        <v>0.99382716049382713</v>
      </c>
      <c r="I60" s="187">
        <v>1</v>
      </c>
      <c r="J60" s="46">
        <f t="shared" ref="J60:J74" si="10">I60/C60</f>
        <v>6.1728395061728392E-3</v>
      </c>
      <c r="K60" s="188" t="s">
        <v>37</v>
      </c>
      <c r="L60" s="101"/>
      <c r="M60" s="131"/>
      <c r="N60" s="77"/>
    </row>
    <row r="61" spans="2:16" ht="15" customHeight="1" x14ac:dyDescent="0.25">
      <c r="B61" s="291" t="s">
        <v>9</v>
      </c>
      <c r="C61" s="171">
        <f t="shared" si="8"/>
        <v>183</v>
      </c>
      <c r="D61" s="171">
        <v>93</v>
      </c>
      <c r="E61" s="337">
        <f t="shared" ref="E61:E71" si="11">D61/C61</f>
        <v>0.50819672131147542</v>
      </c>
      <c r="F61" s="187">
        <v>90</v>
      </c>
      <c r="G61" s="46">
        <f t="shared" si="9"/>
        <v>0.49180327868852458</v>
      </c>
      <c r="H61" s="182">
        <f>E61+G61</f>
        <v>1</v>
      </c>
      <c r="I61" s="187">
        <v>0</v>
      </c>
      <c r="J61" s="46">
        <f t="shared" si="10"/>
        <v>0</v>
      </c>
      <c r="K61" s="189"/>
      <c r="L61" s="101"/>
      <c r="M61" s="77"/>
      <c r="N61" s="77"/>
    </row>
    <row r="62" spans="2:16" x14ac:dyDescent="0.25">
      <c r="B62" s="291" t="s">
        <v>10</v>
      </c>
      <c r="C62" s="171">
        <f t="shared" si="8"/>
        <v>220</v>
      </c>
      <c r="D62" s="171">
        <v>116</v>
      </c>
      <c r="E62" s="337">
        <f t="shared" si="11"/>
        <v>0.52727272727272723</v>
      </c>
      <c r="F62" s="187">
        <v>104</v>
      </c>
      <c r="G62" s="46">
        <f t="shared" si="9"/>
        <v>0.47272727272727272</v>
      </c>
      <c r="H62" s="182">
        <f t="shared" ref="H62:H72" si="12">E62+G62</f>
        <v>1</v>
      </c>
      <c r="I62" s="187">
        <v>0</v>
      </c>
      <c r="J62" s="46">
        <f t="shared" si="10"/>
        <v>0</v>
      </c>
      <c r="K62" s="189"/>
      <c r="L62" s="101"/>
      <c r="M62" s="77"/>
      <c r="N62" s="77"/>
    </row>
    <row r="63" spans="2:16" x14ac:dyDescent="0.25">
      <c r="B63" s="291" t="s">
        <v>11</v>
      </c>
      <c r="C63" s="171">
        <f t="shared" si="8"/>
        <v>197</v>
      </c>
      <c r="D63" s="171">
        <v>105</v>
      </c>
      <c r="E63" s="337">
        <f t="shared" si="11"/>
        <v>0.53299492385786806</v>
      </c>
      <c r="F63" s="187">
        <v>67</v>
      </c>
      <c r="G63" s="46">
        <f t="shared" si="9"/>
        <v>0.34010152284263961</v>
      </c>
      <c r="H63" s="182">
        <f t="shared" si="12"/>
        <v>0.87309644670050768</v>
      </c>
      <c r="I63" s="187">
        <v>25</v>
      </c>
      <c r="J63" s="46">
        <f t="shared" si="10"/>
        <v>0.12690355329949238</v>
      </c>
      <c r="K63" s="190"/>
      <c r="L63" s="101"/>
      <c r="M63" s="77"/>
      <c r="N63" s="27"/>
    </row>
    <row r="64" spans="2:16" x14ac:dyDescent="0.25">
      <c r="B64" s="291" t="s">
        <v>12</v>
      </c>
      <c r="C64" s="171">
        <f t="shared" si="8"/>
        <v>252</v>
      </c>
      <c r="D64" s="171">
        <v>3</v>
      </c>
      <c r="E64" s="337">
        <f t="shared" si="11"/>
        <v>1.1904761904761904E-2</v>
      </c>
      <c r="F64" s="187">
        <v>91</v>
      </c>
      <c r="G64" s="46">
        <f t="shared" si="9"/>
        <v>0.3611111111111111</v>
      </c>
      <c r="H64" s="182">
        <f t="shared" si="12"/>
        <v>0.37301587301587302</v>
      </c>
      <c r="I64" s="187">
        <v>158</v>
      </c>
      <c r="J64" s="46">
        <f t="shared" si="10"/>
        <v>0.62698412698412698</v>
      </c>
      <c r="K64" s="189" t="s">
        <v>36</v>
      </c>
      <c r="L64" s="101"/>
      <c r="M64" s="77"/>
      <c r="N64" s="27"/>
    </row>
    <row r="65" spans="2:15" x14ac:dyDescent="0.25">
      <c r="B65" s="291" t="s">
        <v>622</v>
      </c>
      <c r="C65" s="171">
        <f t="shared" si="8"/>
        <v>267</v>
      </c>
      <c r="D65" s="171">
        <v>0</v>
      </c>
      <c r="E65" s="337">
        <f t="shared" si="11"/>
        <v>0</v>
      </c>
      <c r="F65" s="187">
        <v>3</v>
      </c>
      <c r="G65" s="46">
        <f t="shared" si="9"/>
        <v>1.1235955056179775E-2</v>
      </c>
      <c r="H65" s="182">
        <f t="shared" si="12"/>
        <v>1.1235955056179775E-2</v>
      </c>
      <c r="I65" s="187">
        <v>264</v>
      </c>
      <c r="J65" s="46">
        <f t="shared" si="10"/>
        <v>0.9887640449438202</v>
      </c>
      <c r="K65" s="189" t="s">
        <v>36</v>
      </c>
      <c r="L65" s="101"/>
      <c r="M65" s="77"/>
      <c r="N65" s="27"/>
    </row>
    <row r="66" spans="2:15" x14ac:dyDescent="0.25">
      <c r="B66" s="291" t="s">
        <v>68</v>
      </c>
      <c r="C66" s="171">
        <f t="shared" si="8"/>
        <v>188</v>
      </c>
      <c r="D66" s="171">
        <v>133</v>
      </c>
      <c r="E66" s="337">
        <f t="shared" si="11"/>
        <v>0.70744680851063835</v>
      </c>
      <c r="F66" s="187">
        <v>46</v>
      </c>
      <c r="G66" s="46">
        <f t="shared" si="9"/>
        <v>0.24468085106382978</v>
      </c>
      <c r="H66" s="182">
        <f t="shared" si="12"/>
        <v>0.9521276595744681</v>
      </c>
      <c r="I66" s="187">
        <v>9</v>
      </c>
      <c r="J66" s="46">
        <f t="shared" si="10"/>
        <v>4.7872340425531915E-2</v>
      </c>
      <c r="K66" s="188" t="s">
        <v>37</v>
      </c>
      <c r="L66" s="101"/>
      <c r="M66" s="77"/>
      <c r="N66" s="27"/>
    </row>
    <row r="67" spans="2:15" x14ac:dyDescent="0.25">
      <c r="B67" s="291" t="s">
        <v>14</v>
      </c>
      <c r="C67" s="171">
        <f t="shared" si="8"/>
        <v>351</v>
      </c>
      <c r="D67" s="171">
        <v>186</v>
      </c>
      <c r="E67" s="337">
        <f t="shared" si="11"/>
        <v>0.52991452991452992</v>
      </c>
      <c r="F67" s="187">
        <v>116</v>
      </c>
      <c r="G67" s="46">
        <f t="shared" si="9"/>
        <v>0.33048433048433046</v>
      </c>
      <c r="H67" s="182">
        <f t="shared" si="12"/>
        <v>0.86039886039886038</v>
      </c>
      <c r="I67" s="187">
        <v>49</v>
      </c>
      <c r="J67" s="46">
        <f t="shared" si="10"/>
        <v>0.1396011396011396</v>
      </c>
      <c r="K67" s="190"/>
      <c r="L67" s="101"/>
      <c r="M67" s="77"/>
      <c r="N67" s="27"/>
    </row>
    <row r="68" spans="2:15" x14ac:dyDescent="0.25">
      <c r="B68" s="291" t="s">
        <v>69</v>
      </c>
      <c r="C68" s="171">
        <f t="shared" si="8"/>
        <v>226</v>
      </c>
      <c r="D68" s="171">
        <v>146</v>
      </c>
      <c r="E68" s="337">
        <f t="shared" si="11"/>
        <v>0.64601769911504425</v>
      </c>
      <c r="F68" s="187">
        <v>77</v>
      </c>
      <c r="G68" s="46">
        <f t="shared" si="9"/>
        <v>0.34070796460176989</v>
      </c>
      <c r="H68" s="182">
        <f t="shared" si="12"/>
        <v>0.98672566371681414</v>
      </c>
      <c r="I68" s="187">
        <v>3</v>
      </c>
      <c r="J68" s="46">
        <f t="shared" si="10"/>
        <v>1.3274336283185841E-2</v>
      </c>
      <c r="K68" s="188" t="s">
        <v>37</v>
      </c>
      <c r="L68" s="101"/>
      <c r="M68" s="77"/>
      <c r="N68" s="27"/>
    </row>
    <row r="69" spans="2:15" x14ac:dyDescent="0.25">
      <c r="B69" s="291" t="s">
        <v>70</v>
      </c>
      <c r="C69" s="171">
        <f t="shared" si="8"/>
        <v>96</v>
      </c>
      <c r="D69" s="171">
        <v>80</v>
      </c>
      <c r="E69" s="337">
        <f t="shared" si="11"/>
        <v>0.83333333333333337</v>
      </c>
      <c r="F69" s="187">
        <v>15</v>
      </c>
      <c r="G69" s="46">
        <f t="shared" si="9"/>
        <v>0.15625</v>
      </c>
      <c r="H69" s="182">
        <f t="shared" si="12"/>
        <v>0.98958333333333337</v>
      </c>
      <c r="I69" s="187">
        <v>1</v>
      </c>
      <c r="J69" s="46">
        <f t="shared" si="10"/>
        <v>1.0416666666666666E-2</v>
      </c>
      <c r="K69" s="188" t="s">
        <v>37</v>
      </c>
      <c r="L69" s="101"/>
      <c r="M69" s="77"/>
      <c r="N69" s="27"/>
    </row>
    <row r="70" spans="2:15" x14ac:dyDescent="0.25">
      <c r="B70" s="291" t="s">
        <v>71</v>
      </c>
      <c r="C70" s="171">
        <f t="shared" si="8"/>
        <v>172</v>
      </c>
      <c r="D70" s="171">
        <v>37</v>
      </c>
      <c r="E70" s="337">
        <f t="shared" si="11"/>
        <v>0.21511627906976744</v>
      </c>
      <c r="F70" s="187">
        <v>134</v>
      </c>
      <c r="G70" s="46">
        <f t="shared" si="9"/>
        <v>0.77906976744186052</v>
      </c>
      <c r="H70" s="182">
        <f t="shared" si="12"/>
        <v>0.9941860465116279</v>
      </c>
      <c r="I70" s="187">
        <v>1</v>
      </c>
      <c r="J70" s="46">
        <f t="shared" si="10"/>
        <v>5.8139534883720929E-3</v>
      </c>
      <c r="K70" s="189" t="s">
        <v>36</v>
      </c>
      <c r="L70" s="101"/>
      <c r="M70" s="77"/>
      <c r="N70" s="27"/>
    </row>
    <row r="71" spans="2:15" x14ac:dyDescent="0.25">
      <c r="B71" s="291" t="s">
        <v>72</v>
      </c>
      <c r="C71" s="171">
        <f t="shared" si="8"/>
        <v>309</v>
      </c>
      <c r="D71" s="171">
        <v>124</v>
      </c>
      <c r="E71" s="337">
        <f t="shared" si="11"/>
        <v>0.40129449838187703</v>
      </c>
      <c r="F71" s="187">
        <v>127</v>
      </c>
      <c r="G71" s="46">
        <f t="shared" si="9"/>
        <v>0.4110032362459547</v>
      </c>
      <c r="H71" s="182">
        <f t="shared" si="12"/>
        <v>0.81229773462783172</v>
      </c>
      <c r="I71" s="187">
        <v>58</v>
      </c>
      <c r="J71" s="46">
        <f t="shared" si="10"/>
        <v>0.18770226537216828</v>
      </c>
      <c r="K71" s="197" t="s">
        <v>38</v>
      </c>
      <c r="L71" s="101"/>
      <c r="M71" s="77"/>
      <c r="N71" s="27"/>
    </row>
    <row r="72" spans="2:15" x14ac:dyDescent="0.25">
      <c r="B72" s="291" t="s">
        <v>15</v>
      </c>
      <c r="C72" s="171">
        <f t="shared" si="8"/>
        <v>90</v>
      </c>
      <c r="D72" s="171">
        <v>56</v>
      </c>
      <c r="E72" s="337">
        <f>D72/C72</f>
        <v>0.62222222222222223</v>
      </c>
      <c r="F72" s="187">
        <v>34</v>
      </c>
      <c r="G72" s="46">
        <f t="shared" si="9"/>
        <v>0.37777777777777777</v>
      </c>
      <c r="H72" s="182">
        <f t="shared" si="12"/>
        <v>1</v>
      </c>
      <c r="I72" s="187">
        <v>0</v>
      </c>
      <c r="J72" s="46">
        <f t="shared" si="10"/>
        <v>0</v>
      </c>
      <c r="K72" s="190" t="s">
        <v>23</v>
      </c>
      <c r="L72" s="101"/>
      <c r="M72" s="77"/>
      <c r="N72" s="27"/>
    </row>
    <row r="73" spans="2:15" x14ac:dyDescent="0.25">
      <c r="B73" s="184" t="s">
        <v>90</v>
      </c>
      <c r="C73" s="173">
        <f>SUM(C60:C72)</f>
        <v>2713</v>
      </c>
      <c r="D73" s="173">
        <f>SUM(D60:D72)</f>
        <v>1189</v>
      </c>
      <c r="E73" s="174">
        <f>D73/C73</f>
        <v>0.43826022852930335</v>
      </c>
      <c r="F73" s="173">
        <f>SUM(F60:F72)</f>
        <v>955</v>
      </c>
      <c r="G73" s="48">
        <f t="shared" si="9"/>
        <v>0.35200884629561369</v>
      </c>
      <c r="H73" s="641">
        <f>E73+G73</f>
        <v>0.79026907482491704</v>
      </c>
      <c r="I73" s="173">
        <f>SUM(I60:I72)</f>
        <v>569</v>
      </c>
      <c r="J73" s="48">
        <f t="shared" si="10"/>
        <v>0.20973092517508293</v>
      </c>
      <c r="K73" s="647"/>
      <c r="M73" s="77"/>
      <c r="N73" s="27"/>
    </row>
    <row r="74" spans="2:15" x14ac:dyDescent="0.25">
      <c r="B74" s="511" t="s">
        <v>99</v>
      </c>
      <c r="C74" s="623">
        <f>SUM(C73-C65)</f>
        <v>2446</v>
      </c>
      <c r="D74" s="623">
        <f>SUM(D73-D65)</f>
        <v>1189</v>
      </c>
      <c r="E74" s="645">
        <f>D74/C74</f>
        <v>0.48609975470155353</v>
      </c>
      <c r="F74" s="623">
        <f>SUM(F73-F65)</f>
        <v>952</v>
      </c>
      <c r="G74" s="474">
        <f t="shared" si="9"/>
        <v>0.38920686835650042</v>
      </c>
      <c r="H74" s="642">
        <f>E74+G74</f>
        <v>0.87530662305805396</v>
      </c>
      <c r="I74" s="623">
        <f>SUM(I73-I65)</f>
        <v>305</v>
      </c>
      <c r="J74" s="474">
        <f t="shared" si="10"/>
        <v>0.12469337694194603</v>
      </c>
      <c r="K74" s="587"/>
      <c r="M74" s="77"/>
      <c r="N74" s="27"/>
    </row>
    <row r="75" spans="2:15" x14ac:dyDescent="0.25">
      <c r="B75" s="110" t="s">
        <v>385</v>
      </c>
      <c r="C75" s="110"/>
      <c r="D75" s="110"/>
      <c r="E75" s="110"/>
      <c r="F75" s="110"/>
      <c r="G75" s="110"/>
      <c r="H75" s="110"/>
      <c r="I75" s="110"/>
      <c r="J75" s="110"/>
      <c r="K75" s="110"/>
      <c r="L75" s="28"/>
      <c r="M75" s="28"/>
      <c r="N75" s="110"/>
      <c r="O75" s="110"/>
    </row>
    <row r="76" spans="2:15" x14ac:dyDescent="0.25">
      <c r="B76" s="763" t="s">
        <v>613</v>
      </c>
      <c r="C76" s="763"/>
      <c r="D76" s="763"/>
      <c r="E76" s="763"/>
      <c r="F76" s="763"/>
      <c r="G76" s="763"/>
      <c r="H76" s="763"/>
      <c r="I76" s="763"/>
      <c r="J76" s="763"/>
      <c r="K76" s="763"/>
      <c r="L76" s="763"/>
      <c r="M76" s="763"/>
      <c r="N76" s="763"/>
      <c r="O76" s="79"/>
    </row>
    <row r="77" spans="2:15" x14ac:dyDescent="0.25">
      <c r="B77" s="110" t="s">
        <v>382</v>
      </c>
    </row>
    <row r="78" spans="2:15" x14ac:dyDescent="0.25">
      <c r="B78" s="110" t="s">
        <v>384</v>
      </c>
    </row>
    <row r="79" spans="2:15" x14ac:dyDescent="0.25">
      <c r="B79" s="110" t="s">
        <v>95</v>
      </c>
    </row>
    <row r="80" spans="2:15" x14ac:dyDescent="0.25">
      <c r="B80" s="79"/>
      <c r="C80" s="79"/>
      <c r="D80" s="79"/>
      <c r="E80" s="79"/>
      <c r="F80" s="79"/>
      <c r="G80" s="79"/>
      <c r="H80" s="79"/>
      <c r="I80" s="79"/>
      <c r="K80" s="79"/>
      <c r="N80" s="77"/>
    </row>
    <row r="81" spans="2:14" ht="33.75" customHeight="1" x14ac:dyDescent="0.25">
      <c r="B81" s="700" t="s">
        <v>666</v>
      </c>
      <c r="C81" s="700"/>
      <c r="D81" s="700"/>
      <c r="E81" s="700"/>
      <c r="F81" s="700"/>
      <c r="G81" s="700"/>
      <c r="H81" s="700"/>
      <c r="I81" s="35"/>
      <c r="J81" s="35"/>
      <c r="K81" s="35"/>
      <c r="L81" s="35"/>
      <c r="N81" s="77"/>
    </row>
    <row r="82" spans="2:14" x14ac:dyDescent="0.25">
      <c r="B82" s="51"/>
      <c r="C82" s="51"/>
      <c r="D82" s="51"/>
      <c r="E82" s="51"/>
      <c r="F82" s="51"/>
      <c r="G82" s="51"/>
      <c r="H82" s="51"/>
      <c r="I82" s="51"/>
      <c r="J82" s="51"/>
      <c r="N82" s="77"/>
    </row>
    <row r="83" spans="2:14" ht="15" customHeight="1" x14ac:dyDescent="0.25">
      <c r="B83" s="687" t="s">
        <v>73</v>
      </c>
      <c r="C83" s="692" t="s">
        <v>642</v>
      </c>
      <c r="D83" s="692" t="s">
        <v>43</v>
      </c>
      <c r="E83" s="692"/>
      <c r="F83" s="692" t="s">
        <v>42</v>
      </c>
      <c r="G83" s="692"/>
      <c r="H83" s="694" t="s">
        <v>103</v>
      </c>
      <c r="I83" s="103"/>
      <c r="J83" s="20"/>
      <c r="K83" s="102"/>
      <c r="M83" s="77"/>
      <c r="N83" s="77"/>
    </row>
    <row r="84" spans="2:14" x14ac:dyDescent="0.25">
      <c r="B84" s="688"/>
      <c r="C84" s="737"/>
      <c r="D84" s="693"/>
      <c r="E84" s="693"/>
      <c r="F84" s="693"/>
      <c r="G84" s="693"/>
      <c r="H84" s="772"/>
      <c r="I84" s="299"/>
      <c r="J84" s="20"/>
      <c r="K84" s="102"/>
      <c r="M84" s="77"/>
      <c r="N84" s="77"/>
    </row>
    <row r="85" spans="2:14" x14ac:dyDescent="0.25">
      <c r="B85" s="689"/>
      <c r="C85" s="693"/>
      <c r="D85" s="276" t="s">
        <v>6</v>
      </c>
      <c r="E85" s="276" t="s">
        <v>7</v>
      </c>
      <c r="F85" s="276" t="s">
        <v>6</v>
      </c>
      <c r="G85" s="276" t="s">
        <v>7</v>
      </c>
      <c r="H85" s="695"/>
      <c r="I85" s="89"/>
      <c r="K85" s="102"/>
      <c r="M85" s="77"/>
      <c r="N85" s="77"/>
    </row>
    <row r="86" spans="2:14" x14ac:dyDescent="0.25">
      <c r="B86" s="291" t="s">
        <v>8</v>
      </c>
      <c r="C86" s="171">
        <f>SUM(D86+F86)</f>
        <v>110</v>
      </c>
      <c r="D86" s="192">
        <v>91</v>
      </c>
      <c r="E86" s="45">
        <f>D86/$C86</f>
        <v>0.82727272727272727</v>
      </c>
      <c r="F86" s="192">
        <v>19</v>
      </c>
      <c r="G86" s="334">
        <f>F86/$C86</f>
        <v>0.17272727272727273</v>
      </c>
      <c r="H86" s="189"/>
      <c r="I86" s="92"/>
      <c r="K86" s="102"/>
      <c r="M86" s="77"/>
      <c r="N86" s="77"/>
    </row>
    <row r="87" spans="2:14" x14ac:dyDescent="0.25">
      <c r="B87" s="291" t="s">
        <v>9</v>
      </c>
      <c r="C87" s="171">
        <f>SUM(D87+F87)</f>
        <v>93</v>
      </c>
      <c r="D87" s="192">
        <v>87</v>
      </c>
      <c r="E87" s="45">
        <f t="shared" ref="E87:E98" si="13">D87/$C87</f>
        <v>0.93548387096774188</v>
      </c>
      <c r="F87" s="192">
        <v>6</v>
      </c>
      <c r="G87" s="337">
        <f t="shared" ref="G87:G90" si="14">F87/$C87</f>
        <v>6.4516129032258063E-2</v>
      </c>
      <c r="H87" s="190" t="s">
        <v>23</v>
      </c>
      <c r="I87" s="92"/>
      <c r="K87" s="102"/>
      <c r="M87" s="77"/>
      <c r="N87" s="77"/>
    </row>
    <row r="88" spans="2:14" x14ac:dyDescent="0.25">
      <c r="B88" s="291" t="s">
        <v>10</v>
      </c>
      <c r="C88" s="171">
        <f t="shared" ref="C88:C98" si="15">SUM(D88+F88)</f>
        <v>116</v>
      </c>
      <c r="D88" s="192">
        <v>95</v>
      </c>
      <c r="E88" s="45">
        <f t="shared" si="13"/>
        <v>0.81896551724137934</v>
      </c>
      <c r="F88" s="192">
        <v>21</v>
      </c>
      <c r="G88" s="337">
        <f t="shared" si="14"/>
        <v>0.18103448275862069</v>
      </c>
      <c r="H88" s="189"/>
      <c r="I88" s="92"/>
      <c r="K88" s="102"/>
      <c r="M88" s="77"/>
      <c r="N88" s="77"/>
    </row>
    <row r="89" spans="2:14" x14ac:dyDescent="0.25">
      <c r="B89" s="291" t="s">
        <v>11</v>
      </c>
      <c r="C89" s="171">
        <f t="shared" si="15"/>
        <v>105</v>
      </c>
      <c r="D89" s="192">
        <v>88</v>
      </c>
      <c r="E89" s="45">
        <f t="shared" si="13"/>
        <v>0.83809523809523812</v>
      </c>
      <c r="F89" s="192">
        <v>17</v>
      </c>
      <c r="G89" s="337">
        <f t="shared" si="14"/>
        <v>0.16190476190476191</v>
      </c>
      <c r="H89" s="189"/>
      <c r="I89" s="92"/>
      <c r="K89" s="102"/>
      <c r="M89" s="77"/>
      <c r="N89" s="77"/>
    </row>
    <row r="90" spans="2:14" x14ac:dyDescent="0.25">
      <c r="B90" s="291" t="s">
        <v>638</v>
      </c>
      <c r="C90" s="171">
        <f t="shared" si="15"/>
        <v>3</v>
      </c>
      <c r="D90" s="192">
        <v>3</v>
      </c>
      <c r="E90" s="45">
        <f t="shared" si="13"/>
        <v>1</v>
      </c>
      <c r="F90" s="192">
        <v>0</v>
      </c>
      <c r="G90" s="337">
        <f t="shared" si="14"/>
        <v>0</v>
      </c>
      <c r="H90" s="193" t="s">
        <v>120</v>
      </c>
      <c r="I90" s="92"/>
      <c r="K90" s="102"/>
      <c r="M90" s="77"/>
      <c r="N90" s="77"/>
    </row>
    <row r="91" spans="2:14" x14ac:dyDescent="0.25">
      <c r="B91" s="291" t="s">
        <v>622</v>
      </c>
      <c r="C91" s="171">
        <f t="shared" si="15"/>
        <v>0</v>
      </c>
      <c r="D91" s="192">
        <v>0</v>
      </c>
      <c r="E91" s="45">
        <v>0</v>
      </c>
      <c r="F91" s="192">
        <v>0</v>
      </c>
      <c r="G91" s="337">
        <v>0</v>
      </c>
      <c r="H91" s="193" t="s">
        <v>120</v>
      </c>
      <c r="I91" s="151"/>
      <c r="K91" s="102"/>
      <c r="M91" s="77"/>
      <c r="N91" s="77"/>
    </row>
    <row r="92" spans="2:14" x14ac:dyDescent="0.25">
      <c r="B92" s="291" t="s">
        <v>68</v>
      </c>
      <c r="C92" s="171">
        <f t="shared" si="15"/>
        <v>133</v>
      </c>
      <c r="D92" s="192">
        <v>106</v>
      </c>
      <c r="E92" s="45">
        <f t="shared" si="13"/>
        <v>0.79699248120300747</v>
      </c>
      <c r="F92" s="192">
        <v>27</v>
      </c>
      <c r="G92" s="337">
        <f t="shared" ref="G92:G98" si="16">F92/$C92</f>
        <v>0.20300751879699247</v>
      </c>
      <c r="H92" s="189"/>
      <c r="I92" s="97"/>
      <c r="K92" s="102"/>
      <c r="M92" s="77"/>
      <c r="N92" s="77"/>
    </row>
    <row r="93" spans="2:14" x14ac:dyDescent="0.25">
      <c r="B93" s="291" t="s">
        <v>14</v>
      </c>
      <c r="C93" s="171">
        <f t="shared" si="15"/>
        <v>186</v>
      </c>
      <c r="D93" s="192">
        <v>157</v>
      </c>
      <c r="E93" s="45">
        <f t="shared" si="13"/>
        <v>0.84408602150537637</v>
      </c>
      <c r="F93" s="192">
        <v>29</v>
      </c>
      <c r="G93" s="337">
        <f t="shared" si="16"/>
        <v>0.15591397849462366</v>
      </c>
      <c r="H93" s="189"/>
      <c r="I93" s="98"/>
      <c r="K93" s="102"/>
      <c r="M93" s="77"/>
      <c r="N93" s="77"/>
    </row>
    <row r="94" spans="2:14" x14ac:dyDescent="0.25">
      <c r="B94" s="291" t="s">
        <v>69</v>
      </c>
      <c r="C94" s="171">
        <f t="shared" si="15"/>
        <v>146</v>
      </c>
      <c r="D94" s="192">
        <v>119</v>
      </c>
      <c r="E94" s="45">
        <f t="shared" si="13"/>
        <v>0.81506849315068497</v>
      </c>
      <c r="F94" s="192">
        <v>27</v>
      </c>
      <c r="G94" s="337">
        <f t="shared" si="16"/>
        <v>0.18493150684931506</v>
      </c>
      <c r="H94" s="189"/>
      <c r="I94" s="92"/>
      <c r="K94" s="102"/>
      <c r="M94" s="77"/>
      <c r="N94" s="77"/>
    </row>
    <row r="95" spans="2:14" x14ac:dyDescent="0.25">
      <c r="B95" s="291" t="s">
        <v>70</v>
      </c>
      <c r="C95" s="171">
        <f t="shared" si="15"/>
        <v>80</v>
      </c>
      <c r="D95" s="192">
        <v>69</v>
      </c>
      <c r="E95" s="45">
        <f t="shared" si="13"/>
        <v>0.86250000000000004</v>
      </c>
      <c r="F95" s="192">
        <v>11</v>
      </c>
      <c r="G95" s="337">
        <f t="shared" si="16"/>
        <v>0.13750000000000001</v>
      </c>
      <c r="H95" s="189"/>
      <c r="I95" s="92"/>
      <c r="K95" s="102"/>
      <c r="M95" s="77"/>
      <c r="N95" s="77"/>
    </row>
    <row r="96" spans="2:14" x14ac:dyDescent="0.25">
      <c r="B96" s="291" t="s">
        <v>624</v>
      </c>
      <c r="C96" s="171">
        <f t="shared" si="15"/>
        <v>37</v>
      </c>
      <c r="D96" s="192">
        <v>29</v>
      </c>
      <c r="E96" s="45">
        <f t="shared" si="13"/>
        <v>0.78378378378378377</v>
      </c>
      <c r="F96" s="192">
        <v>8</v>
      </c>
      <c r="G96" s="337">
        <f t="shared" si="16"/>
        <v>0.21621621621621623</v>
      </c>
      <c r="H96" s="189"/>
      <c r="I96" s="92"/>
      <c r="K96" s="102"/>
      <c r="M96" s="77"/>
      <c r="N96" s="77"/>
    </row>
    <row r="97" spans="2:15" x14ac:dyDescent="0.25">
      <c r="B97" s="291" t="s">
        <v>72</v>
      </c>
      <c r="C97" s="171">
        <f t="shared" si="15"/>
        <v>124</v>
      </c>
      <c r="D97" s="192">
        <v>107</v>
      </c>
      <c r="E97" s="45">
        <f t="shared" si="13"/>
        <v>0.86290322580645162</v>
      </c>
      <c r="F97" s="192">
        <v>17</v>
      </c>
      <c r="G97" s="337">
        <f t="shared" si="16"/>
        <v>0.13709677419354838</v>
      </c>
      <c r="H97" s="189"/>
      <c r="I97" s="92"/>
      <c r="K97" s="102"/>
      <c r="M97" s="77"/>
      <c r="N97" s="77"/>
    </row>
    <row r="98" spans="2:15" x14ac:dyDescent="0.25">
      <c r="B98" s="291" t="s">
        <v>15</v>
      </c>
      <c r="C98" s="171">
        <f t="shared" si="15"/>
        <v>56</v>
      </c>
      <c r="D98" s="192">
        <v>48</v>
      </c>
      <c r="E98" s="45">
        <f t="shared" si="13"/>
        <v>0.8571428571428571</v>
      </c>
      <c r="F98" s="192">
        <v>8</v>
      </c>
      <c r="G98" s="337">
        <f t="shared" si="16"/>
        <v>0.14285714285714285</v>
      </c>
      <c r="H98" s="189"/>
      <c r="I98" s="92"/>
      <c r="K98" s="102"/>
      <c r="M98" s="77"/>
      <c r="N98" s="77"/>
    </row>
    <row r="99" spans="2:15" x14ac:dyDescent="0.25">
      <c r="B99" s="635" t="s">
        <v>90</v>
      </c>
      <c r="C99" s="173">
        <f>SUM(C86:C98)</f>
        <v>1189</v>
      </c>
      <c r="D99" s="173">
        <f>SUM(D86:D98)</f>
        <v>999</v>
      </c>
      <c r="E99" s="48">
        <f>D99/$C99</f>
        <v>0.840201850294365</v>
      </c>
      <c r="F99" s="173">
        <f>SUM(F86:F98)</f>
        <v>190</v>
      </c>
      <c r="G99" s="48">
        <f>F99/$C99</f>
        <v>0.159798149705635</v>
      </c>
      <c r="H99" s="435"/>
      <c r="I99" s="92"/>
      <c r="K99" s="102"/>
      <c r="M99" s="77"/>
      <c r="N99" s="77"/>
    </row>
    <row r="100" spans="2:15" x14ac:dyDescent="0.25">
      <c r="B100" s="511" t="s">
        <v>99</v>
      </c>
      <c r="C100" s="623">
        <f>SUM(C99)-C90-C91-C96</f>
        <v>1149</v>
      </c>
      <c r="D100" s="623">
        <f>SUM(D99)-D90-D91-D96</f>
        <v>967</v>
      </c>
      <c r="E100" s="474">
        <f t="shared" ref="E100" si="17">D100/$C100</f>
        <v>0.84160139251523058</v>
      </c>
      <c r="F100" s="623">
        <f>SUM(F99)-F90-F91-F96</f>
        <v>182</v>
      </c>
      <c r="G100" s="636">
        <f>F100/$C100</f>
        <v>0.15839860748476936</v>
      </c>
      <c r="H100" s="196"/>
      <c r="I100" s="92"/>
      <c r="K100" s="102"/>
      <c r="M100" s="77"/>
      <c r="N100" s="77"/>
    </row>
    <row r="101" spans="2:15" x14ac:dyDescent="0.25">
      <c r="B101" s="768" t="s">
        <v>628</v>
      </c>
      <c r="C101" s="768"/>
      <c r="D101" s="768"/>
      <c r="E101" s="768"/>
      <c r="F101" s="768"/>
      <c r="G101" s="768"/>
      <c r="H101" s="768"/>
      <c r="I101" s="762"/>
      <c r="L101" s="104"/>
      <c r="N101" s="94"/>
      <c r="O101" s="93"/>
    </row>
    <row r="102" spans="2:15" x14ac:dyDescent="0.25">
      <c r="B102" s="110" t="s">
        <v>643</v>
      </c>
      <c r="C102" s="298"/>
      <c r="D102" s="298"/>
      <c r="E102" s="298"/>
      <c r="F102" s="298"/>
      <c r="G102" s="298"/>
      <c r="H102" s="298"/>
      <c r="I102" s="298"/>
      <c r="L102" s="104"/>
      <c r="N102" s="94"/>
      <c r="O102" s="93"/>
    </row>
    <row r="103" spans="2:15" ht="26.25" customHeight="1" x14ac:dyDescent="0.25">
      <c r="B103" s="762" t="s">
        <v>644</v>
      </c>
      <c r="C103" s="762"/>
      <c r="D103" s="762"/>
      <c r="E103" s="762"/>
      <c r="F103" s="762"/>
      <c r="G103" s="762"/>
      <c r="H103" s="762"/>
      <c r="I103" s="762"/>
      <c r="J103" s="762"/>
    </row>
    <row r="104" spans="2:15" x14ac:dyDescent="0.25">
      <c r="B104" s="110" t="s">
        <v>95</v>
      </c>
    </row>
    <row r="105" spans="2:15" x14ac:dyDescent="0.25">
      <c r="B105" s="360" t="s">
        <v>481</v>
      </c>
      <c r="C105" s="79"/>
      <c r="D105" s="79"/>
      <c r="E105" s="79"/>
      <c r="F105" s="79"/>
      <c r="G105" s="79"/>
      <c r="H105" s="79"/>
      <c r="I105" s="79"/>
      <c r="K105" s="79"/>
    </row>
    <row r="106" spans="2:15" ht="30" customHeight="1" x14ac:dyDescent="0.25">
      <c r="B106" s="762"/>
      <c r="C106" s="774"/>
      <c r="D106" s="774"/>
      <c r="E106" s="774"/>
      <c r="F106" s="774"/>
      <c r="G106" s="774"/>
      <c r="H106" s="774"/>
      <c r="I106" s="774"/>
      <c r="K106" s="79"/>
    </row>
    <row r="107" spans="2:15" x14ac:dyDescent="0.25">
      <c r="B107" s="79"/>
      <c r="C107" s="79"/>
      <c r="D107" s="79"/>
      <c r="E107" s="79"/>
      <c r="F107" s="79"/>
      <c r="G107" s="79"/>
      <c r="H107" s="79"/>
      <c r="I107" s="79"/>
      <c r="K107" s="79"/>
    </row>
    <row r="108" spans="2:15" x14ac:dyDescent="0.25">
      <c r="B108" s="79"/>
      <c r="C108" s="79"/>
      <c r="D108" s="79"/>
      <c r="E108" s="79"/>
      <c r="F108" s="79"/>
      <c r="G108" s="79"/>
      <c r="H108" s="79"/>
      <c r="I108" s="79"/>
      <c r="K108" s="79"/>
    </row>
    <row r="109" spans="2:15" x14ac:dyDescent="0.25">
      <c r="B109" s="79"/>
      <c r="C109" s="79"/>
      <c r="D109" s="79"/>
      <c r="E109" s="79"/>
      <c r="F109" s="79"/>
      <c r="G109" s="79"/>
      <c r="H109" s="79"/>
      <c r="I109" s="79"/>
      <c r="K109" s="79"/>
    </row>
    <row r="110" spans="2:15" x14ac:dyDescent="0.25">
      <c r="B110" s="79"/>
      <c r="C110" s="79"/>
      <c r="D110" s="79"/>
      <c r="E110" s="79"/>
      <c r="F110" s="79"/>
      <c r="G110" s="79"/>
      <c r="H110" s="79"/>
      <c r="I110" s="79"/>
      <c r="K110" s="79"/>
    </row>
    <row r="111" spans="2:15" x14ac:dyDescent="0.25">
      <c r="B111" s="79"/>
      <c r="C111" s="79"/>
      <c r="D111" s="79"/>
      <c r="E111" s="79"/>
      <c r="F111" s="79"/>
      <c r="G111" s="79"/>
      <c r="H111" s="79"/>
      <c r="I111" s="79"/>
      <c r="K111" s="79"/>
    </row>
    <row r="112" spans="2:15" x14ac:dyDescent="0.25">
      <c r="B112" s="79"/>
      <c r="C112" s="79"/>
      <c r="D112" s="79"/>
      <c r="E112" s="79"/>
      <c r="F112" s="79"/>
      <c r="G112" s="79"/>
      <c r="H112" s="79"/>
      <c r="I112" s="79"/>
      <c r="K112" s="79"/>
    </row>
    <row r="113" spans="2:11" x14ac:dyDescent="0.25">
      <c r="B113" s="79"/>
      <c r="C113" s="79"/>
      <c r="D113" s="79"/>
      <c r="E113" s="79"/>
      <c r="F113" s="79"/>
      <c r="G113" s="79"/>
      <c r="H113" s="79"/>
      <c r="I113" s="79"/>
      <c r="K113" s="79"/>
    </row>
    <row r="114" spans="2:11" x14ac:dyDescent="0.25">
      <c r="B114" s="79"/>
      <c r="C114" s="79"/>
      <c r="D114" s="79"/>
      <c r="E114" s="79"/>
      <c r="F114" s="79"/>
      <c r="G114" s="79"/>
      <c r="H114" s="79"/>
      <c r="I114" s="79"/>
      <c r="K114" s="79"/>
    </row>
    <row r="115" spans="2:11" x14ac:dyDescent="0.25">
      <c r="B115" s="79"/>
      <c r="C115" s="79"/>
      <c r="D115" s="79"/>
      <c r="E115" s="79"/>
      <c r="F115" s="79"/>
      <c r="G115" s="79"/>
      <c r="H115" s="79"/>
      <c r="I115" s="79"/>
      <c r="K115" s="79"/>
    </row>
    <row r="116" spans="2:11" x14ac:dyDescent="0.25">
      <c r="B116" s="79"/>
      <c r="C116" s="79"/>
      <c r="D116" s="79"/>
      <c r="E116" s="79"/>
      <c r="F116" s="79"/>
      <c r="G116" s="79"/>
      <c r="H116" s="79"/>
      <c r="I116" s="79"/>
      <c r="K116" s="79"/>
    </row>
    <row r="117" spans="2:11" x14ac:dyDescent="0.25">
      <c r="B117" s="79"/>
      <c r="C117" s="79"/>
      <c r="D117" s="79"/>
      <c r="E117" s="79"/>
      <c r="F117" s="79"/>
      <c r="G117" s="79"/>
      <c r="H117" s="79"/>
      <c r="I117" s="79"/>
      <c r="K117" s="79"/>
    </row>
  </sheetData>
  <mergeCells count="35">
    <mergeCell ref="H5:H6"/>
    <mergeCell ref="F31:G32"/>
    <mergeCell ref="H31:H33"/>
    <mergeCell ref="B51:J51"/>
    <mergeCell ref="B103:J103"/>
    <mergeCell ref="B81:H81"/>
    <mergeCell ref="B3:L3"/>
    <mergeCell ref="H57:H58"/>
    <mergeCell ref="C57:C58"/>
    <mergeCell ref="B24:N24"/>
    <mergeCell ref="B31:B33"/>
    <mergeCell ref="C31:C33"/>
    <mergeCell ref="D31:E32"/>
    <mergeCell ref="B5:B7"/>
    <mergeCell ref="D5:E6"/>
    <mergeCell ref="F5:G6"/>
    <mergeCell ref="I5:J6"/>
    <mergeCell ref="K5:K7"/>
    <mergeCell ref="C5:C6"/>
    <mergeCell ref="B29:J29"/>
    <mergeCell ref="B106:I106"/>
    <mergeCell ref="B101:I101"/>
    <mergeCell ref="B83:B85"/>
    <mergeCell ref="C83:C85"/>
    <mergeCell ref="D83:E84"/>
    <mergeCell ref="F83:G84"/>
    <mergeCell ref="H83:H85"/>
    <mergeCell ref="B76:N76"/>
    <mergeCell ref="B57:B59"/>
    <mergeCell ref="D57:E58"/>
    <mergeCell ref="F57:G58"/>
    <mergeCell ref="I57:J58"/>
    <mergeCell ref="K57:K59"/>
    <mergeCell ref="B55:L55"/>
    <mergeCell ref="B54:P54"/>
  </mergeCells>
  <conditionalFormatting sqref="C34:C46">
    <cfRule type="cellIs" dxfId="9" priority="10" operator="lessThan">
      <formula>10</formula>
    </cfRule>
  </conditionalFormatting>
  <conditionalFormatting sqref="C86:C98">
    <cfRule type="cellIs" dxfId="8" priority="9" operator="lessThan">
      <formula>10</formula>
    </cfRule>
  </conditionalFormatting>
  <conditionalFormatting sqref="E8:E20">
    <cfRule type="top10" dxfId="7" priority="7" bottom="1" rank="1"/>
    <cfRule type="top10" dxfId="6" priority="8" rank="1"/>
  </conditionalFormatting>
  <conditionalFormatting sqref="E60:E72">
    <cfRule type="top10" dxfId="5" priority="3" bottom="1" rank="1"/>
    <cfRule type="top10" dxfId="4" priority="4" rank="1"/>
  </conditionalFormatting>
  <conditionalFormatting sqref="G34:G46">
    <cfRule type="top10" dxfId="3" priority="5" bottom="1" rank="1"/>
    <cfRule type="top10" dxfId="2" priority="6" rank="1"/>
  </conditionalFormatting>
  <conditionalFormatting sqref="G86:G98">
    <cfRule type="top10" dxfId="1" priority="1" bottom="1" rank="1"/>
    <cfRule type="top10" dxfId="0" priority="2" rank="1"/>
  </conditionalFormatting>
  <hyperlinks>
    <hyperlink ref="B1" location="TOC!A1" display="TOC" xr:uid="{00000000-0004-0000-1300-000000000000}"/>
  </hyperlinks>
  <pageMargins left="0.70866141732283472" right="0.70866141732283472" top="0.74803149606299213" bottom="0.74803149606299213" header="0.31496062992125984" footer="0.31496062992125984"/>
  <pageSetup paperSize="9" scale="60" orientation="landscape" r:id="rId1"/>
  <headerFooter>
    <oddHeader>&amp;C&amp;F</oddHeader>
    <oddFooter>&amp;C&amp;A
Page &amp;P of &amp;N</oddFooter>
  </headerFooter>
  <rowBreaks count="1" manualBreakCount="1">
    <brk id="54" min="1" max="13" man="1"/>
  </rowBreaks>
  <ignoredErrors>
    <ignoredError sqref="D21 F21:I21"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6D9"/>
  </sheetPr>
  <dimension ref="B1:Q21"/>
  <sheetViews>
    <sheetView zoomScale="90" zoomScaleNormal="90" zoomScaleSheetLayoutView="90" workbookViewId="0">
      <selection activeCell="B3" sqref="B3:L3"/>
    </sheetView>
  </sheetViews>
  <sheetFormatPr defaultRowHeight="15" x14ac:dyDescent="0.25"/>
  <cols>
    <col min="1" max="1" width="9.140625" style="10"/>
    <col min="2" max="2" width="50.28515625" style="10" customWidth="1"/>
    <col min="3" max="16384" width="9.140625" style="10"/>
  </cols>
  <sheetData>
    <row r="1" spans="2:17" x14ac:dyDescent="0.25">
      <c r="B1" s="9" t="s">
        <v>53</v>
      </c>
    </row>
    <row r="2" spans="2:17" x14ac:dyDescent="0.25">
      <c r="B2" s="9"/>
    </row>
    <row r="3" spans="2:17" s="52" customFormat="1" ht="30.75" customHeight="1" x14ac:dyDescent="0.25">
      <c r="B3" s="700" t="s">
        <v>184</v>
      </c>
      <c r="C3" s="700"/>
      <c r="D3" s="700"/>
      <c r="E3" s="700"/>
      <c r="F3" s="700"/>
      <c r="G3" s="700"/>
      <c r="H3" s="700"/>
      <c r="I3" s="700"/>
      <c r="J3" s="700"/>
      <c r="K3" s="700"/>
      <c r="L3" s="700"/>
    </row>
    <row r="4" spans="2:17" ht="15.75" x14ac:dyDescent="0.25">
      <c r="M4" s="52"/>
      <c r="N4" s="52"/>
      <c r="O4" s="52"/>
      <c r="P4" s="52"/>
      <c r="Q4" s="52"/>
    </row>
    <row r="5" spans="2:17" ht="27.75" customHeight="1" x14ac:dyDescent="0.25">
      <c r="B5" s="153"/>
      <c r="C5" s="776" t="s">
        <v>171</v>
      </c>
      <c r="D5" s="776"/>
      <c r="E5" s="777" t="s">
        <v>66</v>
      </c>
      <c r="F5" s="777"/>
      <c r="G5" s="776" t="s">
        <v>172</v>
      </c>
      <c r="H5" s="776"/>
      <c r="I5" s="776" t="s">
        <v>64</v>
      </c>
      <c r="J5" s="776"/>
      <c r="K5" s="775" t="s">
        <v>412</v>
      </c>
      <c r="L5" s="769"/>
      <c r="M5" s="52"/>
      <c r="N5" s="52"/>
      <c r="O5" s="52"/>
      <c r="P5" s="52"/>
      <c r="Q5" s="52"/>
    </row>
    <row r="6" spans="2:17" ht="15.75" x14ac:dyDescent="0.25">
      <c r="B6" s="154" t="s">
        <v>185</v>
      </c>
      <c r="C6" s="301" t="s">
        <v>5</v>
      </c>
      <c r="D6" s="301" t="s">
        <v>55</v>
      </c>
      <c r="E6" s="302" t="s">
        <v>5</v>
      </c>
      <c r="F6" s="302" t="s">
        <v>55</v>
      </c>
      <c r="G6" s="301" t="s">
        <v>5</v>
      </c>
      <c r="H6" s="301" t="s">
        <v>55</v>
      </c>
      <c r="I6" s="301" t="s">
        <v>5</v>
      </c>
      <c r="J6" s="301" t="s">
        <v>55</v>
      </c>
      <c r="K6" s="301" t="s">
        <v>5</v>
      </c>
      <c r="L6" s="155" t="s">
        <v>55</v>
      </c>
      <c r="M6" s="52"/>
      <c r="N6" s="52"/>
      <c r="O6" s="52"/>
      <c r="P6" s="52"/>
      <c r="Q6" s="52"/>
    </row>
    <row r="7" spans="2:17" ht="15.75" x14ac:dyDescent="0.25">
      <c r="B7" s="198" t="s">
        <v>173</v>
      </c>
      <c r="C7" s="529">
        <v>13</v>
      </c>
      <c r="D7" s="199">
        <f>C7/C$18</f>
        <v>2.3008849557522124E-2</v>
      </c>
      <c r="E7" s="532">
        <v>13</v>
      </c>
      <c r="F7" s="199">
        <f>E7/E$18</f>
        <v>1.7711171662125342E-2</v>
      </c>
      <c r="G7" s="497">
        <v>1</v>
      </c>
      <c r="H7" s="199">
        <v>1.3157894736842105E-2</v>
      </c>
      <c r="I7" s="529">
        <v>14</v>
      </c>
      <c r="J7" s="199">
        <f>I7/I$18</f>
        <v>1.7031630170316302E-2</v>
      </c>
      <c r="K7" s="535">
        <v>11</v>
      </c>
      <c r="L7" s="200">
        <f>K7/K$18</f>
        <v>1.1518324607329843E-2</v>
      </c>
      <c r="M7" s="52"/>
      <c r="N7" s="52"/>
      <c r="O7" s="52"/>
      <c r="P7" s="52"/>
      <c r="Q7" s="52"/>
    </row>
    <row r="8" spans="2:17" ht="15.75" x14ac:dyDescent="0.25">
      <c r="B8" s="201" t="s">
        <v>174</v>
      </c>
      <c r="C8" s="495">
        <v>27</v>
      </c>
      <c r="D8" s="202">
        <f t="shared" ref="D8:D13" si="0">C8/C$18</f>
        <v>4.7787610619469026E-2</v>
      </c>
      <c r="E8" s="533">
        <v>27</v>
      </c>
      <c r="F8" s="202">
        <f t="shared" ref="F8:F13" si="1">E8/E$18</f>
        <v>3.6784741144414171E-2</v>
      </c>
      <c r="G8" s="498">
        <v>6</v>
      </c>
      <c r="H8" s="202">
        <v>0.13157894736842105</v>
      </c>
      <c r="I8" s="495">
        <v>62</v>
      </c>
      <c r="J8" s="202">
        <f t="shared" ref="J8:L17" si="2">I8/I$18</f>
        <v>7.5425790754257913E-2</v>
      </c>
      <c r="K8" s="530">
        <v>41</v>
      </c>
      <c r="L8" s="204">
        <f t="shared" si="2"/>
        <v>4.2931937172774867E-2</v>
      </c>
      <c r="M8" s="52"/>
      <c r="N8" s="52"/>
      <c r="O8" s="52"/>
      <c r="P8" s="52"/>
      <c r="Q8" s="52"/>
    </row>
    <row r="9" spans="2:17" ht="15.75" x14ac:dyDescent="0.25">
      <c r="B9" s="201" t="s">
        <v>175</v>
      </c>
      <c r="C9" s="495">
        <v>13</v>
      </c>
      <c r="D9" s="202">
        <f t="shared" si="0"/>
        <v>2.3008849557522124E-2</v>
      </c>
      <c r="E9" s="533">
        <v>12</v>
      </c>
      <c r="F9" s="202">
        <f t="shared" si="1"/>
        <v>1.6348773841961851E-2</v>
      </c>
      <c r="G9" s="498">
        <v>4</v>
      </c>
      <c r="H9" s="202">
        <v>5.2631578947368418E-2</v>
      </c>
      <c r="I9" s="495">
        <v>4</v>
      </c>
      <c r="J9" s="202">
        <f t="shared" si="2"/>
        <v>4.8661800486618006E-3</v>
      </c>
      <c r="K9" s="530">
        <v>8</v>
      </c>
      <c r="L9" s="204">
        <f t="shared" si="2"/>
        <v>8.3769633507853412E-3</v>
      </c>
      <c r="M9" s="52"/>
      <c r="N9" s="52"/>
      <c r="O9" s="52"/>
      <c r="P9" s="52"/>
      <c r="Q9" s="52"/>
    </row>
    <row r="10" spans="2:17" ht="15.75" x14ac:dyDescent="0.25">
      <c r="B10" s="201" t="s">
        <v>176</v>
      </c>
      <c r="C10" s="495">
        <v>5</v>
      </c>
      <c r="D10" s="202">
        <f t="shared" si="0"/>
        <v>8.8495575221238937E-3</v>
      </c>
      <c r="E10" s="533">
        <v>4</v>
      </c>
      <c r="F10" s="202">
        <f t="shared" si="1"/>
        <v>5.4495912806539508E-3</v>
      </c>
      <c r="G10" s="498">
        <v>2</v>
      </c>
      <c r="H10" s="202">
        <v>2.6315789473684209E-2</v>
      </c>
      <c r="I10" s="495">
        <v>61</v>
      </c>
      <c r="J10" s="202">
        <f t="shared" si="2"/>
        <v>7.4209245742092464E-2</v>
      </c>
      <c r="K10" s="530">
        <v>10</v>
      </c>
      <c r="L10" s="204">
        <f t="shared" si="2"/>
        <v>1.0471204188481676E-2</v>
      </c>
      <c r="M10" s="52"/>
      <c r="N10" s="52"/>
      <c r="O10" s="52"/>
      <c r="P10" s="52"/>
      <c r="Q10" s="52"/>
    </row>
    <row r="11" spans="2:17" ht="15.75" x14ac:dyDescent="0.25">
      <c r="B11" s="201" t="s">
        <v>177</v>
      </c>
      <c r="C11" s="495">
        <v>125</v>
      </c>
      <c r="D11" s="202">
        <f t="shared" si="0"/>
        <v>0.22123893805309736</v>
      </c>
      <c r="E11" s="533">
        <v>195</v>
      </c>
      <c r="F11" s="202">
        <f>E11/E$18</f>
        <v>0.26566757493188009</v>
      </c>
      <c r="G11" s="498">
        <v>11</v>
      </c>
      <c r="H11" s="202">
        <v>0.11842105263157894</v>
      </c>
      <c r="I11" s="495">
        <v>43</v>
      </c>
      <c r="J11" s="202">
        <f t="shared" si="2"/>
        <v>5.2311435523114354E-2</v>
      </c>
      <c r="K11" s="530">
        <v>142</v>
      </c>
      <c r="L11" s="204">
        <f t="shared" si="2"/>
        <v>0.1486910994764398</v>
      </c>
      <c r="M11" s="52"/>
      <c r="N11" s="52"/>
      <c r="O11" s="52"/>
      <c r="P11" s="52"/>
      <c r="Q11" s="52"/>
    </row>
    <row r="12" spans="2:17" ht="15.75" x14ac:dyDescent="0.25">
      <c r="B12" s="201" t="s">
        <v>178</v>
      </c>
      <c r="C12" s="495">
        <v>91</v>
      </c>
      <c r="D12" s="202">
        <f t="shared" si="0"/>
        <v>0.16106194690265488</v>
      </c>
      <c r="E12" s="533">
        <v>106</v>
      </c>
      <c r="F12" s="202">
        <f t="shared" si="1"/>
        <v>0.1444141689373297</v>
      </c>
      <c r="G12" s="498">
        <v>16</v>
      </c>
      <c r="H12" s="202">
        <v>0.31578947368421051</v>
      </c>
      <c r="I12" s="495">
        <v>111</v>
      </c>
      <c r="J12" s="202">
        <f t="shared" si="2"/>
        <v>0.13503649635036497</v>
      </c>
      <c r="K12" s="530">
        <v>128</v>
      </c>
      <c r="L12" s="204">
        <f t="shared" si="2"/>
        <v>0.13403141361256546</v>
      </c>
      <c r="M12" s="52"/>
      <c r="N12" s="52"/>
      <c r="O12" s="52"/>
      <c r="P12" s="52"/>
      <c r="Q12" s="52"/>
    </row>
    <row r="13" spans="2:17" ht="15.75" x14ac:dyDescent="0.25">
      <c r="B13" s="201" t="s">
        <v>179</v>
      </c>
      <c r="C13" s="495">
        <v>291</v>
      </c>
      <c r="D13" s="202">
        <f t="shared" si="0"/>
        <v>0.5150442477876106</v>
      </c>
      <c r="E13" s="533">
        <v>377</v>
      </c>
      <c r="F13" s="202">
        <f t="shared" si="1"/>
        <v>0.51362397820163486</v>
      </c>
      <c r="G13" s="498">
        <v>91</v>
      </c>
      <c r="H13" s="202">
        <v>0.34210526315789475</v>
      </c>
      <c r="I13" s="495">
        <v>399</v>
      </c>
      <c r="J13" s="202">
        <f t="shared" si="2"/>
        <v>0.48540145985401462</v>
      </c>
      <c r="K13" s="530">
        <v>594</v>
      </c>
      <c r="L13" s="204">
        <f t="shared" si="2"/>
        <v>0.62198952879581149</v>
      </c>
      <c r="M13" s="52"/>
      <c r="N13" s="52"/>
      <c r="O13" s="52"/>
      <c r="P13" s="52"/>
      <c r="Q13" s="52"/>
    </row>
    <row r="14" spans="2:17" ht="15.75" x14ac:dyDescent="0.25">
      <c r="B14" s="201" t="s">
        <v>180</v>
      </c>
      <c r="C14" s="530" t="s">
        <v>81</v>
      </c>
      <c r="D14" s="205" t="s">
        <v>81</v>
      </c>
      <c r="E14" s="533" t="s">
        <v>81</v>
      </c>
      <c r="F14" s="206" t="s">
        <v>81</v>
      </c>
      <c r="G14" s="530" t="s">
        <v>81</v>
      </c>
      <c r="H14" s="205" t="s">
        <v>81</v>
      </c>
      <c r="I14" s="530" t="s">
        <v>81</v>
      </c>
      <c r="J14" s="203" t="s">
        <v>81</v>
      </c>
      <c r="K14" s="530">
        <v>9</v>
      </c>
      <c r="L14" s="204">
        <f t="shared" si="2"/>
        <v>9.4240837696335077E-3</v>
      </c>
      <c r="M14" s="52"/>
      <c r="N14" s="52"/>
      <c r="O14" s="52"/>
      <c r="P14" s="52"/>
      <c r="Q14" s="52"/>
    </row>
    <row r="15" spans="2:17" ht="15.75" x14ac:dyDescent="0.25">
      <c r="B15" s="201" t="s">
        <v>181</v>
      </c>
      <c r="C15" s="530" t="s">
        <v>81</v>
      </c>
      <c r="D15" s="205" t="s">
        <v>81</v>
      </c>
      <c r="E15" s="533" t="s">
        <v>81</v>
      </c>
      <c r="F15" s="206" t="s">
        <v>81</v>
      </c>
      <c r="G15" s="530" t="s">
        <v>81</v>
      </c>
      <c r="H15" s="205" t="s">
        <v>81</v>
      </c>
      <c r="I15" s="530" t="s">
        <v>81</v>
      </c>
      <c r="J15" s="203" t="s">
        <v>81</v>
      </c>
      <c r="K15" s="530">
        <v>5</v>
      </c>
      <c r="L15" s="204">
        <f t="shared" si="2"/>
        <v>5.235602094240838E-3</v>
      </c>
      <c r="M15" s="52"/>
      <c r="N15" s="52"/>
      <c r="O15" s="52"/>
      <c r="P15" s="52"/>
      <c r="Q15" s="52"/>
    </row>
    <row r="16" spans="2:17" ht="15.75" x14ac:dyDescent="0.25">
      <c r="B16" s="201" t="s">
        <v>182</v>
      </c>
      <c r="C16" s="530" t="s">
        <v>81</v>
      </c>
      <c r="D16" s="205" t="s">
        <v>81</v>
      </c>
      <c r="E16" s="533" t="s">
        <v>81</v>
      </c>
      <c r="F16" s="206" t="s">
        <v>81</v>
      </c>
      <c r="G16" s="530" t="s">
        <v>81</v>
      </c>
      <c r="H16" s="205" t="s">
        <v>81</v>
      </c>
      <c r="I16" s="530" t="s">
        <v>81</v>
      </c>
      <c r="J16" s="203" t="s">
        <v>81</v>
      </c>
      <c r="K16" s="530">
        <v>7</v>
      </c>
      <c r="L16" s="204">
        <f t="shared" si="2"/>
        <v>7.3298429319371729E-3</v>
      </c>
      <c r="M16" s="52"/>
      <c r="N16" s="52"/>
      <c r="O16" s="52"/>
      <c r="P16" s="52"/>
      <c r="Q16" s="52"/>
    </row>
    <row r="17" spans="2:17" ht="15.75" x14ac:dyDescent="0.25">
      <c r="B17" s="201" t="s">
        <v>183</v>
      </c>
      <c r="C17" s="530" t="s">
        <v>81</v>
      </c>
      <c r="D17" s="205" t="s">
        <v>81</v>
      </c>
      <c r="E17" s="533" t="s">
        <v>81</v>
      </c>
      <c r="F17" s="206" t="s">
        <v>81</v>
      </c>
      <c r="G17" s="530" t="s">
        <v>81</v>
      </c>
      <c r="H17" s="205" t="s">
        <v>81</v>
      </c>
      <c r="I17" s="498">
        <v>128</v>
      </c>
      <c r="J17" s="202">
        <f t="shared" si="2"/>
        <v>0.15571776155717762</v>
      </c>
      <c r="K17" s="530" t="s">
        <v>81</v>
      </c>
      <c r="L17" s="207" t="s">
        <v>81</v>
      </c>
      <c r="M17" s="52"/>
      <c r="N17" s="52"/>
      <c r="O17" s="52"/>
      <c r="P17" s="52"/>
      <c r="Q17" s="52"/>
    </row>
    <row r="18" spans="2:17" ht="15.75" x14ac:dyDescent="0.25">
      <c r="B18" s="517" t="s">
        <v>90</v>
      </c>
      <c r="C18" s="531">
        <f>SUM(C7:C13)</f>
        <v>565</v>
      </c>
      <c r="D18" s="518">
        <v>1</v>
      </c>
      <c r="E18" s="531">
        <f>SUM(E7:E13)</f>
        <v>734</v>
      </c>
      <c r="F18" s="518">
        <v>1</v>
      </c>
      <c r="G18" s="531">
        <f>SUM(G7:G13)</f>
        <v>131</v>
      </c>
      <c r="H18" s="518">
        <v>1</v>
      </c>
      <c r="I18" s="531">
        <f>SUM(I7:I17)</f>
        <v>822</v>
      </c>
      <c r="J18" s="518">
        <v>1</v>
      </c>
      <c r="K18" s="531">
        <f>SUM(K7:K17)</f>
        <v>955</v>
      </c>
      <c r="L18" s="519">
        <f>SUM(L7:L17)</f>
        <v>1</v>
      </c>
      <c r="M18" s="52"/>
      <c r="N18" s="52"/>
      <c r="O18" s="52"/>
      <c r="P18" s="52"/>
      <c r="Q18" s="52"/>
    </row>
    <row r="19" spans="2:17" ht="15.75" x14ac:dyDescent="0.25">
      <c r="B19" s="53" t="s">
        <v>293</v>
      </c>
      <c r="C19" s="54"/>
      <c r="D19" s="55"/>
      <c r="E19" s="534"/>
      <c r="F19" s="55"/>
      <c r="G19" s="534"/>
      <c r="H19" s="55"/>
      <c r="I19" s="534"/>
      <c r="J19" s="55"/>
      <c r="K19" s="534"/>
      <c r="L19" s="55"/>
      <c r="M19" s="52"/>
      <c r="N19" s="52"/>
      <c r="O19" s="52"/>
      <c r="P19" s="52"/>
      <c r="Q19" s="52"/>
    </row>
    <row r="20" spans="2:17" ht="15.75" x14ac:dyDescent="0.25">
      <c r="B20" s="227" t="s">
        <v>411</v>
      </c>
      <c r="M20" s="52"/>
      <c r="N20" s="52"/>
      <c r="O20" s="52"/>
      <c r="P20" s="52"/>
      <c r="Q20" s="52"/>
    </row>
    <row r="21" spans="2:17" ht="15.75" x14ac:dyDescent="0.25">
      <c r="M21" s="52"/>
      <c r="N21" s="52"/>
      <c r="O21" s="52"/>
      <c r="P21" s="52"/>
      <c r="Q21" s="52"/>
    </row>
  </sheetData>
  <mergeCells count="6">
    <mergeCell ref="B3:L3"/>
    <mergeCell ref="K5:L5"/>
    <mergeCell ref="C5:D5"/>
    <mergeCell ref="E5:F5"/>
    <mergeCell ref="G5:H5"/>
    <mergeCell ref="I5:J5"/>
  </mergeCells>
  <hyperlinks>
    <hyperlink ref="B1" location="TOC!A1" display="TOC" xr:uid="{00000000-0004-0000-1400-000000000000}"/>
  </hyperlinks>
  <pageMargins left="0.70866141732283472" right="0.70866141732283472" top="0.74803149606299213" bottom="0.74803149606299213" header="0.31496062992125984" footer="0.31496062992125984"/>
  <pageSetup paperSize="9" scale="64" orientation="landscape" r:id="rId1"/>
  <colBreaks count="1" manualBreakCount="1">
    <brk id="1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6D9"/>
  </sheetPr>
  <dimension ref="B1:U20"/>
  <sheetViews>
    <sheetView zoomScale="90" zoomScaleNormal="90" zoomScaleSheetLayoutView="90" workbookViewId="0">
      <selection activeCell="B1" sqref="B1"/>
    </sheetView>
  </sheetViews>
  <sheetFormatPr defaultRowHeight="12" x14ac:dyDescent="0.2"/>
  <cols>
    <col min="1" max="1" width="5.7109375" style="34" customWidth="1"/>
    <col min="2" max="2" width="10.7109375" style="34" customWidth="1"/>
    <col min="3" max="3" width="17.42578125" style="34" bestFit="1" customWidth="1"/>
    <col min="4" max="4" width="7.42578125" style="34" customWidth="1"/>
    <col min="5" max="8" width="7.42578125" style="82" customWidth="1"/>
    <col min="9" max="14" width="7.42578125" style="34" customWidth="1"/>
    <col min="15" max="15" width="7.7109375" style="34" customWidth="1"/>
    <col min="16" max="16384" width="9.140625" style="34"/>
  </cols>
  <sheetData>
    <row r="1" spans="2:21" ht="15" x14ac:dyDescent="0.25">
      <c r="B1" s="9" t="s">
        <v>53</v>
      </c>
    </row>
    <row r="2" spans="2:21" ht="15" x14ac:dyDescent="0.25">
      <c r="B2" s="9"/>
    </row>
    <row r="3" spans="2:21" ht="15" customHeight="1" x14ac:dyDescent="0.25">
      <c r="B3" s="778" t="s">
        <v>386</v>
      </c>
      <c r="C3" s="778"/>
      <c r="D3" s="778"/>
      <c r="E3" s="778"/>
      <c r="F3" s="778"/>
      <c r="G3" s="778"/>
      <c r="H3" s="778"/>
      <c r="I3" s="778"/>
      <c r="J3" s="778"/>
      <c r="K3" s="778"/>
      <c r="L3" s="778"/>
      <c r="M3" s="778"/>
      <c r="N3" s="778"/>
      <c r="O3" s="778"/>
      <c r="P3" s="778"/>
    </row>
    <row r="4" spans="2:21" ht="15" customHeight="1" x14ac:dyDescent="0.25">
      <c r="B4" s="779"/>
      <c r="C4" s="779"/>
      <c r="D4" s="779"/>
      <c r="E4" s="779"/>
      <c r="F4" s="779"/>
      <c r="G4" s="779"/>
      <c r="H4" s="779"/>
      <c r="I4" s="779"/>
      <c r="J4" s="779"/>
      <c r="K4" s="779"/>
      <c r="L4" s="779"/>
      <c r="M4" s="779"/>
      <c r="N4" s="779"/>
      <c r="O4" s="779"/>
      <c r="P4" s="779"/>
    </row>
    <row r="5" spans="2:21" ht="28.5" customHeight="1" x14ac:dyDescent="0.2">
      <c r="B5" s="163" t="s">
        <v>48</v>
      </c>
      <c r="C5" s="83" t="s">
        <v>54</v>
      </c>
      <c r="D5" s="780" t="s">
        <v>186</v>
      </c>
      <c r="E5" s="780"/>
      <c r="F5" s="780" t="s">
        <v>58</v>
      </c>
      <c r="G5" s="780"/>
      <c r="H5" s="780" t="s">
        <v>59</v>
      </c>
      <c r="I5" s="780"/>
      <c r="J5" s="780" t="s">
        <v>190</v>
      </c>
      <c r="K5" s="780"/>
      <c r="L5" s="781" t="s">
        <v>187</v>
      </c>
      <c r="M5" s="781"/>
      <c r="N5" s="164" t="s">
        <v>90</v>
      </c>
      <c r="P5" s="84"/>
      <c r="Q5" s="84"/>
      <c r="R5" s="84"/>
      <c r="S5" s="84"/>
      <c r="T5" s="84"/>
      <c r="U5" s="84"/>
    </row>
    <row r="6" spans="2:21" ht="15.75" customHeight="1" x14ac:dyDescent="0.2">
      <c r="B6" s="165"/>
      <c r="C6" s="85" t="s">
        <v>57</v>
      </c>
      <c r="D6" s="86" t="s">
        <v>6</v>
      </c>
      <c r="E6" s="86" t="s">
        <v>55</v>
      </c>
      <c r="F6" s="86" t="s">
        <v>6</v>
      </c>
      <c r="G6" s="86" t="s">
        <v>55</v>
      </c>
      <c r="H6" s="86" t="s">
        <v>6</v>
      </c>
      <c r="I6" s="86" t="s">
        <v>55</v>
      </c>
      <c r="J6" s="86" t="s">
        <v>6</v>
      </c>
      <c r="K6" s="86" t="s">
        <v>55</v>
      </c>
      <c r="L6" s="86" t="s">
        <v>6</v>
      </c>
      <c r="M6" s="86" t="s">
        <v>55</v>
      </c>
      <c r="N6" s="166" t="s">
        <v>5</v>
      </c>
      <c r="P6" s="84"/>
      <c r="Q6" s="84"/>
      <c r="R6" s="84"/>
      <c r="S6" s="84"/>
      <c r="T6" s="84"/>
      <c r="U6" s="84"/>
    </row>
    <row r="7" spans="2:21" ht="15.75" customHeight="1" x14ac:dyDescent="0.2">
      <c r="B7" s="520" t="s">
        <v>76</v>
      </c>
      <c r="C7" s="521" t="s">
        <v>60</v>
      </c>
      <c r="D7" s="791">
        <v>5</v>
      </c>
      <c r="E7" s="167">
        <f t="shared" ref="E7:E13" si="0">D7/$N7</f>
        <v>5.0150451354062184E-3</v>
      </c>
      <c r="F7" s="791">
        <v>961</v>
      </c>
      <c r="G7" s="167">
        <f t="shared" ref="G7:G13" si="1">F7/$N7</f>
        <v>0.96389167502507522</v>
      </c>
      <c r="H7" s="791">
        <v>29</v>
      </c>
      <c r="I7" s="167">
        <f t="shared" ref="I7:I13" si="2">H7/$N7</f>
        <v>2.9087261785356068E-2</v>
      </c>
      <c r="J7" s="792"/>
      <c r="K7" s="167"/>
      <c r="L7" s="791">
        <v>2</v>
      </c>
      <c r="M7" s="167">
        <f t="shared" ref="M7:M13" si="3">L7/$N7</f>
        <v>2.0060180541624875E-3</v>
      </c>
      <c r="N7" s="526">
        <f>SUM(D7,F7,H7,L7)</f>
        <v>997</v>
      </c>
      <c r="P7" s="84"/>
      <c r="Q7" s="84"/>
      <c r="R7" s="84"/>
      <c r="S7" s="84"/>
      <c r="T7" s="84"/>
      <c r="U7" s="84"/>
    </row>
    <row r="8" spans="2:21" ht="15.75" customHeight="1" x14ac:dyDescent="0.2">
      <c r="B8" s="522" t="s">
        <v>76</v>
      </c>
      <c r="C8" s="523" t="s">
        <v>61</v>
      </c>
      <c r="D8" s="793">
        <v>10</v>
      </c>
      <c r="E8" s="168">
        <f t="shared" si="0"/>
        <v>1.0172939979654121E-2</v>
      </c>
      <c r="F8" s="793">
        <v>935</v>
      </c>
      <c r="G8" s="168">
        <f t="shared" si="1"/>
        <v>0.95116988809766023</v>
      </c>
      <c r="H8" s="793">
        <v>29</v>
      </c>
      <c r="I8" s="168">
        <f t="shared" si="2"/>
        <v>2.9501525940996948E-2</v>
      </c>
      <c r="J8" s="794"/>
      <c r="K8" s="168"/>
      <c r="L8" s="793">
        <v>9</v>
      </c>
      <c r="M8" s="168">
        <f t="shared" si="3"/>
        <v>9.1556459816887082E-3</v>
      </c>
      <c r="N8" s="527">
        <f t="shared" ref="N8:N12" si="4">SUM(D8,F8,H8,L8)</f>
        <v>983</v>
      </c>
      <c r="P8" s="84"/>
      <c r="Q8" s="84"/>
      <c r="R8" s="84"/>
      <c r="S8" s="84"/>
      <c r="T8" s="84"/>
      <c r="U8" s="84"/>
    </row>
    <row r="9" spans="2:21" ht="15.75" customHeight="1" x14ac:dyDescent="0.2">
      <c r="B9" s="522" t="s">
        <v>76</v>
      </c>
      <c r="C9" s="523" t="s">
        <v>188</v>
      </c>
      <c r="D9" s="793">
        <v>5</v>
      </c>
      <c r="E9" s="168">
        <f t="shared" si="0"/>
        <v>5.1440329218106996E-3</v>
      </c>
      <c r="F9" s="793">
        <v>925</v>
      </c>
      <c r="G9" s="168">
        <f t="shared" si="1"/>
        <v>0.95164609053497939</v>
      </c>
      <c r="H9" s="793">
        <v>27</v>
      </c>
      <c r="I9" s="168">
        <f t="shared" si="2"/>
        <v>2.7777777777777776E-2</v>
      </c>
      <c r="J9" s="793">
        <v>6</v>
      </c>
      <c r="K9" s="168">
        <f>J9/$N9</f>
        <v>6.1728395061728392E-3</v>
      </c>
      <c r="L9" s="793">
        <v>9</v>
      </c>
      <c r="M9" s="168">
        <f t="shared" si="3"/>
        <v>9.2592592592592587E-3</v>
      </c>
      <c r="N9" s="527">
        <f>SUM(D9,F9,H9,J9,L9)</f>
        <v>972</v>
      </c>
      <c r="P9" s="84"/>
      <c r="Q9" s="84"/>
      <c r="R9" s="84"/>
      <c r="S9" s="84"/>
      <c r="T9" s="84"/>
      <c r="U9" s="84"/>
    </row>
    <row r="10" spans="2:21" ht="15.75" customHeight="1" x14ac:dyDescent="0.2">
      <c r="B10" s="522" t="s">
        <v>76</v>
      </c>
      <c r="C10" s="523" t="s">
        <v>62</v>
      </c>
      <c r="D10" s="793">
        <v>7</v>
      </c>
      <c r="E10" s="168">
        <f t="shared" si="0"/>
        <v>7.164790174002047E-3</v>
      </c>
      <c r="F10" s="795">
        <v>869</v>
      </c>
      <c r="G10" s="168">
        <f t="shared" si="1"/>
        <v>0.88945752302968273</v>
      </c>
      <c r="H10" s="795">
        <v>67</v>
      </c>
      <c r="I10" s="168">
        <f t="shared" si="2"/>
        <v>6.8577277379733875E-2</v>
      </c>
      <c r="J10" s="794"/>
      <c r="K10" s="168"/>
      <c r="L10" s="795">
        <v>34</v>
      </c>
      <c r="M10" s="168">
        <f t="shared" si="3"/>
        <v>3.4800409416581371E-2</v>
      </c>
      <c r="N10" s="527">
        <f t="shared" si="4"/>
        <v>977</v>
      </c>
      <c r="P10" s="84"/>
      <c r="Q10" s="84"/>
      <c r="R10" s="84"/>
      <c r="S10" s="84"/>
      <c r="T10" s="84"/>
      <c r="U10" s="84"/>
    </row>
    <row r="11" spans="2:21" ht="15.75" customHeight="1" x14ac:dyDescent="0.2">
      <c r="B11" s="522" t="s">
        <v>76</v>
      </c>
      <c r="C11" s="523" t="s">
        <v>63</v>
      </c>
      <c r="D11" s="793">
        <v>3</v>
      </c>
      <c r="E11" s="168">
        <f t="shared" si="0"/>
        <v>1.4634146341463415E-2</v>
      </c>
      <c r="F11" s="795">
        <v>177</v>
      </c>
      <c r="G11" s="168">
        <f t="shared" si="1"/>
        <v>0.86341463414634145</v>
      </c>
      <c r="H11" s="795">
        <v>6</v>
      </c>
      <c r="I11" s="168">
        <f t="shared" si="2"/>
        <v>2.9268292682926831E-2</v>
      </c>
      <c r="J11" s="794"/>
      <c r="K11" s="168"/>
      <c r="L11" s="795">
        <v>19</v>
      </c>
      <c r="M11" s="168">
        <f t="shared" si="3"/>
        <v>9.2682926829268292E-2</v>
      </c>
      <c r="N11" s="527">
        <f t="shared" si="4"/>
        <v>205</v>
      </c>
      <c r="P11" s="84"/>
      <c r="Q11" s="84"/>
      <c r="R11" s="84"/>
      <c r="S11" s="84"/>
      <c r="T11" s="84"/>
      <c r="U11" s="84"/>
    </row>
    <row r="12" spans="2:21" ht="15.75" customHeight="1" x14ac:dyDescent="0.2">
      <c r="B12" s="522" t="s">
        <v>76</v>
      </c>
      <c r="C12" s="523" t="s">
        <v>64</v>
      </c>
      <c r="D12" s="793">
        <v>5</v>
      </c>
      <c r="E12" s="168">
        <f t="shared" si="0"/>
        <v>6.369426751592357E-3</v>
      </c>
      <c r="F12" s="793">
        <v>767</v>
      </c>
      <c r="G12" s="168">
        <f t="shared" si="1"/>
        <v>0.97707006369426752</v>
      </c>
      <c r="H12" s="793">
        <v>10</v>
      </c>
      <c r="I12" s="168">
        <f t="shared" si="2"/>
        <v>1.2738853503184714E-2</v>
      </c>
      <c r="J12" s="794"/>
      <c r="K12" s="168"/>
      <c r="L12" s="793">
        <v>3</v>
      </c>
      <c r="M12" s="168">
        <f t="shared" si="3"/>
        <v>3.821656050955414E-3</v>
      </c>
      <c r="N12" s="527">
        <f t="shared" si="4"/>
        <v>785</v>
      </c>
      <c r="P12" s="84"/>
      <c r="Q12" s="84"/>
      <c r="R12" s="84"/>
      <c r="S12" s="84"/>
      <c r="T12" s="84"/>
      <c r="U12" s="84"/>
    </row>
    <row r="13" spans="2:21" s="229" customFormat="1" ht="15.75" customHeight="1" x14ac:dyDescent="0.2">
      <c r="B13" s="524" t="s">
        <v>76</v>
      </c>
      <c r="C13" s="525" t="s">
        <v>65</v>
      </c>
      <c r="D13" s="796">
        <v>3</v>
      </c>
      <c r="E13" s="228">
        <f t="shared" si="0"/>
        <v>2.5231286795626578E-3</v>
      </c>
      <c r="F13" s="796">
        <v>1135</v>
      </c>
      <c r="G13" s="228">
        <f t="shared" si="1"/>
        <v>0.95458368376787217</v>
      </c>
      <c r="H13" s="796">
        <v>46</v>
      </c>
      <c r="I13" s="228">
        <f t="shared" si="2"/>
        <v>3.8687973086627421E-2</v>
      </c>
      <c r="J13" s="797"/>
      <c r="K13" s="228"/>
      <c r="L13" s="796">
        <v>5</v>
      </c>
      <c r="M13" s="228">
        <f t="shared" si="3"/>
        <v>4.2052144659377629E-3</v>
      </c>
      <c r="N13" s="528">
        <f>SUM(D13,F13,H13,L13)</f>
        <v>1189</v>
      </c>
      <c r="P13" s="230"/>
      <c r="Q13" s="230"/>
      <c r="R13" s="230"/>
      <c r="S13" s="230"/>
      <c r="T13" s="230"/>
      <c r="U13" s="230"/>
    </row>
    <row r="14" spans="2:21" ht="12.75" customHeight="1" x14ac:dyDescent="0.2">
      <c r="B14" s="53" t="s">
        <v>287</v>
      </c>
      <c r="P14" s="84"/>
      <c r="Q14" s="84"/>
      <c r="R14" s="84"/>
      <c r="S14" s="84"/>
      <c r="T14" s="84"/>
      <c r="U14" s="84"/>
    </row>
    <row r="15" spans="2:21" ht="12.75" customHeight="1" x14ac:dyDescent="0.2">
      <c r="B15" s="227"/>
      <c r="P15" s="84"/>
      <c r="Q15" s="84"/>
      <c r="R15" s="84"/>
      <c r="S15" s="84"/>
      <c r="T15" s="84"/>
      <c r="U15" s="84"/>
    </row>
    <row r="16" spans="2:21" x14ac:dyDescent="0.2">
      <c r="P16" s="84"/>
      <c r="Q16" s="84"/>
      <c r="R16" s="84"/>
      <c r="S16" s="84"/>
      <c r="T16" s="84"/>
      <c r="U16" s="84"/>
    </row>
    <row r="17" spans="16:21" x14ac:dyDescent="0.2">
      <c r="P17" s="84"/>
      <c r="Q17" s="84"/>
      <c r="R17" s="84"/>
      <c r="S17" s="84"/>
      <c r="T17" s="84"/>
      <c r="U17" s="84"/>
    </row>
    <row r="18" spans="16:21" x14ac:dyDescent="0.2">
      <c r="P18" s="84"/>
      <c r="Q18" s="84"/>
      <c r="R18" s="84"/>
      <c r="S18" s="84"/>
      <c r="T18" s="84"/>
      <c r="U18" s="84"/>
    </row>
    <row r="19" spans="16:21" x14ac:dyDescent="0.2">
      <c r="P19" s="84"/>
      <c r="Q19" s="84"/>
      <c r="R19" s="84"/>
      <c r="S19" s="84"/>
      <c r="T19" s="84"/>
      <c r="U19" s="84"/>
    </row>
    <row r="20" spans="16:21" x14ac:dyDescent="0.2">
      <c r="P20" s="84"/>
      <c r="Q20" s="84"/>
      <c r="R20" s="84"/>
      <c r="S20" s="84"/>
      <c r="T20" s="84"/>
      <c r="U20" s="84"/>
    </row>
  </sheetData>
  <mergeCells count="7">
    <mergeCell ref="B3:P3"/>
    <mergeCell ref="B4:P4"/>
    <mergeCell ref="D5:E5"/>
    <mergeCell ref="F5:G5"/>
    <mergeCell ref="H5:I5"/>
    <mergeCell ref="L5:M5"/>
    <mergeCell ref="J5:K5"/>
  </mergeCells>
  <hyperlinks>
    <hyperlink ref="B1" location="TOC!A1" display="TOC" xr:uid="{00000000-0004-0000-1500-000000000000}"/>
  </hyperlinks>
  <pageMargins left="0.70866141732283472" right="0.70866141732283472" top="0.74803149606299213" bottom="0.74803149606299213" header="0.31496062992125984" footer="0.31496062992125984"/>
  <pageSetup paperSize="9" orientation="landscape" r:id="rId1"/>
  <ignoredErrors>
    <ignoredError sqref="N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B1:C45"/>
  <sheetViews>
    <sheetView zoomScaleNormal="100" zoomScaleSheetLayoutView="90" workbookViewId="0"/>
  </sheetViews>
  <sheetFormatPr defaultRowHeight="15" x14ac:dyDescent="0.25"/>
  <cols>
    <col min="1" max="1" width="6.42578125" style="77" customWidth="1"/>
    <col min="2" max="2" width="18.7109375" style="77" customWidth="1"/>
    <col min="3" max="3" width="66" style="77" customWidth="1"/>
    <col min="4" max="16384" width="9.140625" style="77"/>
  </cols>
  <sheetData>
    <row r="1" spans="2:3" x14ac:dyDescent="0.25">
      <c r="B1" s="78" t="s">
        <v>53</v>
      </c>
      <c r="C1" s="465"/>
    </row>
    <row r="3" spans="2:3" x14ac:dyDescent="0.25">
      <c r="B3" s="51" t="s">
        <v>583</v>
      </c>
    </row>
    <row r="5" spans="2:3" ht="15.75" thickBot="1" x14ac:dyDescent="0.3">
      <c r="B5" s="782" t="s">
        <v>266</v>
      </c>
      <c r="C5" s="782"/>
    </row>
    <row r="6" spans="2:3" ht="15.75" thickBot="1" x14ac:dyDescent="0.3">
      <c r="B6" s="262" t="s">
        <v>267</v>
      </c>
      <c r="C6" s="262" t="s">
        <v>129</v>
      </c>
    </row>
    <row r="7" spans="2:3" x14ac:dyDescent="0.25">
      <c r="B7" s="74" t="s">
        <v>268</v>
      </c>
      <c r="C7" s="74" t="s">
        <v>29</v>
      </c>
    </row>
    <row r="8" spans="2:3" x14ac:dyDescent="0.25">
      <c r="B8" s="74" t="s">
        <v>269</v>
      </c>
      <c r="C8" s="74" t="s">
        <v>28</v>
      </c>
    </row>
    <row r="9" spans="2:3" ht="15.75" thickBot="1" x14ac:dyDescent="0.3">
      <c r="B9" s="263" t="s">
        <v>270</v>
      </c>
      <c r="C9" s="263" t="s">
        <v>271</v>
      </c>
    </row>
    <row r="11" spans="2:3" ht="28.5" customHeight="1" thickBot="1" x14ac:dyDescent="0.3">
      <c r="B11" s="783" t="s">
        <v>272</v>
      </c>
      <c r="C11" s="783"/>
    </row>
    <row r="12" spans="2:3" ht="15.75" thickBot="1" x14ac:dyDescent="0.3">
      <c r="B12" s="262" t="s">
        <v>267</v>
      </c>
      <c r="C12" s="262" t="s">
        <v>129</v>
      </c>
    </row>
    <row r="13" spans="2:3" x14ac:dyDescent="0.25">
      <c r="B13" s="74" t="s">
        <v>273</v>
      </c>
      <c r="C13" s="74" t="s">
        <v>274</v>
      </c>
    </row>
    <row r="14" spans="2:3" ht="15.75" thickBot="1" x14ac:dyDescent="0.3">
      <c r="B14" s="263" t="s">
        <v>275</v>
      </c>
      <c r="C14" s="263" t="s">
        <v>276</v>
      </c>
    </row>
    <row r="16" spans="2:3" ht="62.25" customHeight="1" x14ac:dyDescent="0.25"/>
    <row r="19" ht="15" customHeight="1" x14ac:dyDescent="0.25"/>
    <row r="31" ht="15" customHeight="1" x14ac:dyDescent="0.25"/>
    <row r="45" ht="15" customHeight="1" x14ac:dyDescent="0.25"/>
  </sheetData>
  <mergeCells count="2">
    <mergeCell ref="B5:C5"/>
    <mergeCell ref="B11:C11"/>
  </mergeCells>
  <hyperlinks>
    <hyperlink ref="B1" location="TOC!A1" display="TOC" xr:uid="{00000000-0004-0000-1600-000000000000}"/>
  </hyperlinks>
  <pageMargins left="0.7" right="0.7" top="0.75" bottom="0.75" header="0.3" footer="0.3"/>
  <pageSetup paperSize="9" scale="83" orientation="portrait" r:id="rId1"/>
  <headerFooter>
    <oddHeader>&amp;C&amp;F</oddHeader>
    <oddFooter>&amp;C&amp;A
Page &amp;P of &amp;N</oddFooter>
  </headerFooter>
  <rowBreaks count="1" manualBreakCount="1">
    <brk id="54" max="3" man="1"/>
  </rowBreaks>
  <colBreaks count="1" manualBreakCount="1">
    <brk id="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V62"/>
  <sheetViews>
    <sheetView zoomScale="90" zoomScaleNormal="90" zoomScaleSheetLayoutView="90" workbookViewId="0"/>
  </sheetViews>
  <sheetFormatPr defaultRowHeight="15" x14ac:dyDescent="0.25"/>
  <cols>
    <col min="1" max="1" width="5.7109375" style="77" customWidth="1"/>
    <col min="2" max="2" width="20.28515625" style="77" customWidth="1"/>
    <col min="3" max="7" width="10.7109375" style="102" customWidth="1"/>
    <col min="8" max="10" width="10.7109375" style="77" customWidth="1"/>
    <col min="11" max="11" width="10.7109375" style="304" customWidth="1"/>
    <col min="12" max="23" width="10.7109375" style="77" customWidth="1"/>
    <col min="24" max="16384" width="9.140625" style="77"/>
  </cols>
  <sheetData>
    <row r="1" spans="1:16" x14ac:dyDescent="0.25">
      <c r="B1" s="78" t="s">
        <v>53</v>
      </c>
    </row>
    <row r="2" spans="1:16" ht="15.75" customHeight="1" x14ac:dyDescent="0.25">
      <c r="A2" s="325"/>
      <c r="B2" s="325"/>
      <c r="C2" s="325"/>
      <c r="D2" s="325"/>
      <c r="E2" s="325"/>
      <c r="F2" s="325"/>
      <c r="G2" s="325"/>
      <c r="H2" s="325"/>
      <c r="I2" s="325"/>
      <c r="J2" s="325"/>
      <c r="K2" s="325"/>
      <c r="L2" s="325"/>
      <c r="M2" s="325"/>
      <c r="N2" s="325"/>
      <c r="O2" s="325"/>
    </row>
    <row r="3" spans="1:16" ht="30" customHeight="1" x14ac:dyDescent="0.25">
      <c r="B3" s="700" t="s">
        <v>572</v>
      </c>
      <c r="C3" s="700"/>
      <c r="D3" s="700"/>
      <c r="E3" s="700"/>
      <c r="F3" s="700"/>
      <c r="G3" s="700"/>
      <c r="K3" s="700" t="s">
        <v>573</v>
      </c>
      <c r="L3" s="700"/>
      <c r="M3" s="700"/>
      <c r="N3" s="700"/>
      <c r="O3" s="700"/>
      <c r="P3" s="700"/>
    </row>
    <row r="5" spans="1:16" x14ac:dyDescent="0.25">
      <c r="B5" s="740" t="s">
        <v>73</v>
      </c>
      <c r="C5" s="738" t="s">
        <v>541</v>
      </c>
      <c r="D5" s="738"/>
      <c r="E5" s="738" t="s">
        <v>542</v>
      </c>
      <c r="F5" s="738"/>
      <c r="G5" s="786" t="s">
        <v>90</v>
      </c>
      <c r="K5" s="740" t="s">
        <v>543</v>
      </c>
      <c r="L5" s="738" t="s">
        <v>544</v>
      </c>
      <c r="M5" s="738"/>
      <c r="N5" s="738" t="s">
        <v>542</v>
      </c>
      <c r="O5" s="738"/>
      <c r="P5" s="786" t="s">
        <v>90</v>
      </c>
    </row>
    <row r="6" spans="1:16" x14ac:dyDescent="0.25">
      <c r="B6" s="741"/>
      <c r="C6" s="390" t="s">
        <v>5</v>
      </c>
      <c r="D6" s="390" t="s">
        <v>55</v>
      </c>
      <c r="E6" s="390" t="s">
        <v>5</v>
      </c>
      <c r="F6" s="390" t="s">
        <v>55</v>
      </c>
      <c r="G6" s="787"/>
      <c r="K6" s="741"/>
      <c r="L6" s="390" t="s">
        <v>5</v>
      </c>
      <c r="M6" s="390" t="s">
        <v>55</v>
      </c>
      <c r="N6" s="390" t="s">
        <v>5</v>
      </c>
      <c r="O6" s="390" t="s">
        <v>55</v>
      </c>
      <c r="P6" s="787"/>
    </row>
    <row r="7" spans="1:16" x14ac:dyDescent="0.25">
      <c r="B7" s="362" t="s">
        <v>8</v>
      </c>
      <c r="C7" s="332">
        <v>871</v>
      </c>
      <c r="D7" s="353">
        <f>C7/G7</f>
        <v>0.94468546637744033</v>
      </c>
      <c r="E7" s="152">
        <v>51</v>
      </c>
      <c r="F7" s="353">
        <f>E7/G7</f>
        <v>5.5314533622559656E-2</v>
      </c>
      <c r="G7" s="549">
        <v>922</v>
      </c>
      <c r="K7" s="345">
        <v>2006</v>
      </c>
      <c r="L7" s="152">
        <v>670</v>
      </c>
      <c r="M7" s="353">
        <f t="shared" ref="M7:M22" si="0">L7/P7</f>
        <v>0.92032967032967028</v>
      </c>
      <c r="N7" s="152">
        <v>58</v>
      </c>
      <c r="O7" s="353">
        <f t="shared" ref="O7:O22" si="1">N7/P7</f>
        <v>7.9670329670329665E-2</v>
      </c>
      <c r="P7" s="549">
        <v>728</v>
      </c>
    </row>
    <row r="8" spans="1:16" x14ac:dyDescent="0.25">
      <c r="B8" s="362" t="s">
        <v>9</v>
      </c>
      <c r="C8" s="152">
        <v>960</v>
      </c>
      <c r="D8" s="353">
        <f t="shared" ref="D8:D21" si="2">C8/G8</f>
        <v>0.94955489614243327</v>
      </c>
      <c r="E8" s="152">
        <v>51</v>
      </c>
      <c r="F8" s="353">
        <f t="shared" ref="F8:F21" si="3">E8/G8</f>
        <v>5.0445103857566766E-2</v>
      </c>
      <c r="G8" s="428">
        <v>1011</v>
      </c>
      <c r="K8" s="345">
        <v>2007</v>
      </c>
      <c r="L8" s="152">
        <v>848</v>
      </c>
      <c r="M8" s="353">
        <f t="shared" si="0"/>
        <v>0.92778993435448576</v>
      </c>
      <c r="N8" s="152">
        <v>66</v>
      </c>
      <c r="O8" s="353">
        <f t="shared" si="1"/>
        <v>7.2210065645514229E-2</v>
      </c>
      <c r="P8" s="549">
        <v>914</v>
      </c>
    </row>
    <row r="9" spans="1:16" x14ac:dyDescent="0.25">
      <c r="B9" s="362" t="s">
        <v>10</v>
      </c>
      <c r="C9" s="152">
        <v>784</v>
      </c>
      <c r="D9" s="353">
        <f t="shared" si="2"/>
        <v>0.91268917345750877</v>
      </c>
      <c r="E9" s="152">
        <v>75</v>
      </c>
      <c r="F9" s="353">
        <f t="shared" si="3"/>
        <v>8.7310826542491268E-2</v>
      </c>
      <c r="G9" s="549">
        <v>859</v>
      </c>
      <c r="K9" s="345">
        <v>2008</v>
      </c>
      <c r="L9" s="152">
        <v>904</v>
      </c>
      <c r="M9" s="353">
        <f t="shared" si="0"/>
        <v>0.94560669456066948</v>
      </c>
      <c r="N9" s="152">
        <v>52</v>
      </c>
      <c r="O9" s="353">
        <f t="shared" si="1"/>
        <v>5.4393305439330547E-2</v>
      </c>
      <c r="P9" s="549">
        <v>956</v>
      </c>
    </row>
    <row r="10" spans="1:16" x14ac:dyDescent="0.25">
      <c r="B10" s="362" t="s">
        <v>11</v>
      </c>
      <c r="C10" s="152">
        <v>999</v>
      </c>
      <c r="D10" s="353">
        <f t="shared" si="2"/>
        <v>0.95781399808245449</v>
      </c>
      <c r="E10" s="152">
        <v>44</v>
      </c>
      <c r="F10" s="353">
        <f t="shared" si="3"/>
        <v>4.218600191754554E-2</v>
      </c>
      <c r="G10" s="428">
        <v>1043</v>
      </c>
      <c r="K10" s="345">
        <v>2009</v>
      </c>
      <c r="L10" s="152">
        <v>825</v>
      </c>
      <c r="M10" s="353">
        <f t="shared" si="0"/>
        <v>0.93220338983050843</v>
      </c>
      <c r="N10" s="152">
        <v>60</v>
      </c>
      <c r="O10" s="353">
        <f t="shared" si="1"/>
        <v>6.7796610169491525E-2</v>
      </c>
      <c r="P10" s="549">
        <v>885</v>
      </c>
    </row>
    <row r="11" spans="1:16" x14ac:dyDescent="0.25">
      <c r="B11" s="362" t="s">
        <v>12</v>
      </c>
      <c r="C11" s="427">
        <v>1302</v>
      </c>
      <c r="D11" s="353">
        <f t="shared" si="2"/>
        <v>0.97236743838685591</v>
      </c>
      <c r="E11" s="152">
        <v>37</v>
      </c>
      <c r="F11" s="353">
        <f t="shared" si="3"/>
        <v>2.7632561613144136E-2</v>
      </c>
      <c r="G11" s="428">
        <v>1339</v>
      </c>
      <c r="K11" s="345">
        <v>2010</v>
      </c>
      <c r="L11" s="152">
        <v>868</v>
      </c>
      <c r="M11" s="353">
        <f t="shared" si="0"/>
        <v>0.94553376906318087</v>
      </c>
      <c r="N11" s="152">
        <v>50</v>
      </c>
      <c r="O11" s="353">
        <f t="shared" si="1"/>
        <v>5.4466230936819175E-2</v>
      </c>
      <c r="P11" s="549">
        <v>918</v>
      </c>
    </row>
    <row r="12" spans="1:16" x14ac:dyDescent="0.25">
      <c r="B12" s="362" t="s">
        <v>13</v>
      </c>
      <c r="C12" s="427">
        <v>1239</v>
      </c>
      <c r="D12" s="353">
        <f t="shared" si="2"/>
        <v>0.95749613601236472</v>
      </c>
      <c r="E12" s="152">
        <v>55</v>
      </c>
      <c r="F12" s="353">
        <f t="shared" si="3"/>
        <v>4.250386398763524E-2</v>
      </c>
      <c r="G12" s="428">
        <v>1294</v>
      </c>
      <c r="K12" s="345">
        <v>2011</v>
      </c>
      <c r="L12" s="152">
        <v>857</v>
      </c>
      <c r="M12" s="353">
        <f t="shared" si="0"/>
        <v>0.95754189944134083</v>
      </c>
      <c r="N12" s="152">
        <v>38</v>
      </c>
      <c r="O12" s="353">
        <f t="shared" si="1"/>
        <v>4.2458100558659215E-2</v>
      </c>
      <c r="P12" s="549">
        <v>895</v>
      </c>
    </row>
    <row r="13" spans="1:16" x14ac:dyDescent="0.25">
      <c r="B13" s="362" t="s">
        <v>68</v>
      </c>
      <c r="C13" s="152">
        <v>879</v>
      </c>
      <c r="D13" s="353">
        <f t="shared" si="2"/>
        <v>0.97234513274336287</v>
      </c>
      <c r="E13" s="152">
        <v>25</v>
      </c>
      <c r="F13" s="353">
        <f t="shared" si="3"/>
        <v>2.7654867256637169E-2</v>
      </c>
      <c r="G13" s="549">
        <v>904</v>
      </c>
      <c r="K13" s="345">
        <v>2012</v>
      </c>
      <c r="L13" s="152">
        <v>879</v>
      </c>
      <c r="M13" s="353">
        <f t="shared" si="0"/>
        <v>0.94516129032258067</v>
      </c>
      <c r="N13" s="152">
        <v>51</v>
      </c>
      <c r="O13" s="353">
        <f t="shared" si="1"/>
        <v>5.4838709677419356E-2</v>
      </c>
      <c r="P13" s="549">
        <v>930</v>
      </c>
    </row>
    <row r="14" spans="1:16" x14ac:dyDescent="0.25">
      <c r="B14" s="362" t="s">
        <v>14</v>
      </c>
      <c r="C14" s="427">
        <v>1470</v>
      </c>
      <c r="D14" s="353">
        <f t="shared" si="2"/>
        <v>0.9256926952141058</v>
      </c>
      <c r="E14" s="152">
        <v>118</v>
      </c>
      <c r="F14" s="353">
        <f t="shared" si="3"/>
        <v>7.4307304785894202E-2</v>
      </c>
      <c r="G14" s="428">
        <v>1588</v>
      </c>
      <c r="K14" s="345">
        <v>2013</v>
      </c>
      <c r="L14" s="152">
        <v>865</v>
      </c>
      <c r="M14" s="353">
        <f t="shared" si="0"/>
        <v>0.95580110497237569</v>
      </c>
      <c r="N14" s="152">
        <v>40</v>
      </c>
      <c r="O14" s="353">
        <f t="shared" si="1"/>
        <v>4.4198895027624308E-2</v>
      </c>
      <c r="P14" s="549">
        <v>905</v>
      </c>
    </row>
    <row r="15" spans="1:16" x14ac:dyDescent="0.25">
      <c r="B15" s="362" t="s">
        <v>69</v>
      </c>
      <c r="C15" s="427">
        <v>1167</v>
      </c>
      <c r="D15" s="353">
        <f t="shared" si="2"/>
        <v>0.94955248169243289</v>
      </c>
      <c r="E15" s="152">
        <v>62</v>
      </c>
      <c r="F15" s="353">
        <f t="shared" si="3"/>
        <v>5.0447518307567128E-2</v>
      </c>
      <c r="G15" s="428">
        <v>1229</v>
      </c>
      <c r="K15" s="345">
        <v>2014</v>
      </c>
      <c r="L15" s="152">
        <v>792</v>
      </c>
      <c r="M15" s="353">
        <f t="shared" si="0"/>
        <v>0.94736842105263153</v>
      </c>
      <c r="N15" s="152">
        <v>44</v>
      </c>
      <c r="O15" s="353">
        <f t="shared" si="1"/>
        <v>5.2631578947368418E-2</v>
      </c>
      <c r="P15" s="549">
        <v>836</v>
      </c>
    </row>
    <row r="16" spans="1:16" x14ac:dyDescent="0.25">
      <c r="B16" s="362" t="s">
        <v>545</v>
      </c>
      <c r="C16" s="152">
        <v>23</v>
      </c>
      <c r="D16" s="353">
        <f t="shared" si="2"/>
        <v>1</v>
      </c>
      <c r="E16" s="152">
        <v>0</v>
      </c>
      <c r="F16" s="353">
        <f t="shared" si="3"/>
        <v>0</v>
      </c>
      <c r="G16" s="549">
        <v>23</v>
      </c>
      <c r="K16" s="345">
        <v>2015</v>
      </c>
      <c r="L16" s="152">
        <v>807</v>
      </c>
      <c r="M16" s="353">
        <f t="shared" si="0"/>
        <v>0.96415770609318996</v>
      </c>
      <c r="N16" s="152">
        <v>30</v>
      </c>
      <c r="O16" s="353">
        <f t="shared" si="1"/>
        <v>3.5842293906810034E-2</v>
      </c>
      <c r="P16" s="549">
        <v>837</v>
      </c>
    </row>
    <row r="17" spans="2:16" x14ac:dyDescent="0.25">
      <c r="B17" s="362" t="s">
        <v>71</v>
      </c>
      <c r="C17" s="152">
        <v>880</v>
      </c>
      <c r="D17" s="353">
        <f t="shared" si="2"/>
        <v>0.96491228070175439</v>
      </c>
      <c r="E17" s="152">
        <v>32</v>
      </c>
      <c r="F17" s="353">
        <f t="shared" si="3"/>
        <v>3.5087719298245612E-2</v>
      </c>
      <c r="G17" s="549">
        <v>912</v>
      </c>
      <c r="K17" s="345">
        <v>2016</v>
      </c>
      <c r="L17" s="152">
        <v>745</v>
      </c>
      <c r="M17" s="353">
        <f t="shared" si="0"/>
        <v>0.96253229974160204</v>
      </c>
      <c r="N17" s="152">
        <v>29</v>
      </c>
      <c r="O17" s="353">
        <f t="shared" si="1"/>
        <v>3.7467700258397935E-2</v>
      </c>
      <c r="P17" s="549">
        <v>774</v>
      </c>
    </row>
    <row r="18" spans="2:16" x14ac:dyDescent="0.25">
      <c r="B18" s="362" t="s">
        <v>72</v>
      </c>
      <c r="C18" s="427">
        <v>1343</v>
      </c>
      <c r="D18" s="353">
        <f t="shared" si="2"/>
        <v>0.9647988505747126</v>
      </c>
      <c r="E18" s="152">
        <v>49</v>
      </c>
      <c r="F18" s="353">
        <f t="shared" si="3"/>
        <v>3.5201149425287355E-2</v>
      </c>
      <c r="G18" s="428">
        <v>1392</v>
      </c>
      <c r="K18" s="345">
        <v>2017</v>
      </c>
      <c r="L18" s="152">
        <v>678</v>
      </c>
      <c r="M18" s="353">
        <f t="shared" si="0"/>
        <v>0.9576271186440678</v>
      </c>
      <c r="N18" s="152">
        <v>30</v>
      </c>
      <c r="O18" s="353">
        <f t="shared" si="1"/>
        <v>4.2372881355932202E-2</v>
      </c>
      <c r="P18" s="549">
        <v>708</v>
      </c>
    </row>
    <row r="19" spans="2:16" x14ac:dyDescent="0.25">
      <c r="B19" s="362" t="s">
        <v>546</v>
      </c>
      <c r="C19" s="152">
        <v>13</v>
      </c>
      <c r="D19" s="353">
        <f t="shared" si="2"/>
        <v>1</v>
      </c>
      <c r="E19" s="152">
        <v>0</v>
      </c>
      <c r="F19" s="353">
        <f t="shared" si="3"/>
        <v>0</v>
      </c>
      <c r="G19" s="549">
        <v>13</v>
      </c>
      <c r="K19" s="345">
        <v>2018</v>
      </c>
      <c r="L19" s="152">
        <v>645</v>
      </c>
      <c r="M19" s="353">
        <f t="shared" si="0"/>
        <v>0.96268656716417911</v>
      </c>
      <c r="N19" s="152">
        <v>25</v>
      </c>
      <c r="O19" s="353">
        <f t="shared" si="1"/>
        <v>3.7313432835820892E-2</v>
      </c>
      <c r="P19" s="549">
        <v>670</v>
      </c>
    </row>
    <row r="20" spans="2:16" x14ac:dyDescent="0.25">
      <c r="B20" s="362" t="s">
        <v>547</v>
      </c>
      <c r="C20" s="152">
        <v>4</v>
      </c>
      <c r="D20" s="353">
        <f t="shared" si="2"/>
        <v>1</v>
      </c>
      <c r="E20" s="152">
        <v>0</v>
      </c>
      <c r="F20" s="353">
        <f t="shared" si="3"/>
        <v>0</v>
      </c>
      <c r="G20" s="549">
        <v>4</v>
      </c>
      <c r="K20" s="345">
        <v>2019</v>
      </c>
      <c r="L20" s="152">
        <v>603</v>
      </c>
      <c r="M20" s="353">
        <f t="shared" si="0"/>
        <v>0.96945337620578775</v>
      </c>
      <c r="N20" s="152">
        <v>19</v>
      </c>
      <c r="O20" s="353">
        <f t="shared" si="1"/>
        <v>3.0546623794212219E-2</v>
      </c>
      <c r="P20" s="549">
        <v>622</v>
      </c>
    </row>
    <row r="21" spans="2:16" x14ac:dyDescent="0.25">
      <c r="B21" s="362" t="s">
        <v>548</v>
      </c>
      <c r="C21" s="152">
        <v>10</v>
      </c>
      <c r="D21" s="353">
        <f t="shared" si="2"/>
        <v>0.30303030303030304</v>
      </c>
      <c r="E21" s="152">
        <v>23</v>
      </c>
      <c r="F21" s="353">
        <f t="shared" si="3"/>
        <v>0.69696969696969702</v>
      </c>
      <c r="G21" s="549">
        <v>33</v>
      </c>
      <c r="K21" s="345">
        <v>2020</v>
      </c>
      <c r="L21" s="152">
        <v>473</v>
      </c>
      <c r="M21" s="353">
        <f t="shared" si="0"/>
        <v>0.95748987854251011</v>
      </c>
      <c r="N21" s="152">
        <v>21</v>
      </c>
      <c r="O21" s="353">
        <f t="shared" si="1"/>
        <v>4.2510121457489877E-2</v>
      </c>
      <c r="P21" s="549">
        <v>494</v>
      </c>
    </row>
    <row r="22" spans="2:16" x14ac:dyDescent="0.25">
      <c r="B22" s="363" t="s">
        <v>90</v>
      </c>
      <c r="C22" s="372">
        <v>11944</v>
      </c>
      <c r="D22" s="550">
        <f t="shared" ref="D22" si="4">C22/G$22</f>
        <v>0.9505013528569155</v>
      </c>
      <c r="E22" s="293">
        <v>622</v>
      </c>
      <c r="F22" s="550">
        <f t="shared" ref="F22" si="5">E22/G$22</f>
        <v>4.9498647143084516E-2</v>
      </c>
      <c r="G22" s="380">
        <v>12566</v>
      </c>
      <c r="K22" s="345">
        <v>2021</v>
      </c>
      <c r="L22" s="152">
        <v>485</v>
      </c>
      <c r="M22" s="353">
        <f t="shared" si="0"/>
        <v>0.98178137651821862</v>
      </c>
      <c r="N22" s="152">
        <v>9</v>
      </c>
      <c r="O22" s="353">
        <f t="shared" si="1"/>
        <v>1.8218623481781375E-2</v>
      </c>
      <c r="P22" s="549">
        <v>494</v>
      </c>
    </row>
    <row r="23" spans="2:16" x14ac:dyDescent="0.25">
      <c r="B23" s="79" t="s">
        <v>549</v>
      </c>
      <c r="K23" s="551" t="s">
        <v>90</v>
      </c>
      <c r="L23" s="372">
        <v>11944</v>
      </c>
      <c r="M23" s="552"/>
      <c r="N23" s="293">
        <v>622</v>
      </c>
      <c r="O23" s="552"/>
      <c r="P23" s="380">
        <v>12566</v>
      </c>
    </row>
    <row r="24" spans="2:16" x14ac:dyDescent="0.25">
      <c r="K24" s="77"/>
    </row>
    <row r="25" spans="2:16" ht="15" customHeight="1" x14ac:dyDescent="0.25">
      <c r="B25" s="700" t="s">
        <v>574</v>
      </c>
      <c r="C25" s="700"/>
      <c r="D25" s="700"/>
      <c r="E25" s="700"/>
      <c r="F25" s="700"/>
      <c r="G25" s="700"/>
      <c r="H25" s="700"/>
    </row>
    <row r="26" spans="2:16" x14ac:dyDescent="0.25">
      <c r="C26" s="361"/>
      <c r="D26" s="361"/>
      <c r="E26" s="361"/>
      <c r="F26" s="361"/>
      <c r="G26" s="77"/>
    </row>
    <row r="27" spans="2:16" x14ac:dyDescent="0.25">
      <c r="B27" s="740" t="s">
        <v>550</v>
      </c>
      <c r="C27" s="738" t="s">
        <v>551</v>
      </c>
      <c r="D27" s="738"/>
      <c r="E27" s="722" t="s">
        <v>552</v>
      </c>
      <c r="F27" s="722"/>
      <c r="G27" s="738" t="s">
        <v>553</v>
      </c>
      <c r="H27" s="739"/>
    </row>
    <row r="28" spans="2:16" x14ac:dyDescent="0.25">
      <c r="B28" s="741"/>
      <c r="C28" s="538" t="s">
        <v>5</v>
      </c>
      <c r="D28" s="538" t="s">
        <v>55</v>
      </c>
      <c r="E28" s="538" t="s">
        <v>5</v>
      </c>
      <c r="F28" s="538" t="s">
        <v>55</v>
      </c>
      <c r="G28" s="538" t="s">
        <v>5</v>
      </c>
      <c r="H28" s="539" t="s">
        <v>55</v>
      </c>
    </row>
    <row r="29" spans="2:16" x14ac:dyDescent="0.25">
      <c r="B29" s="553" t="s">
        <v>554</v>
      </c>
      <c r="C29" s="554">
        <v>12566</v>
      </c>
      <c r="D29" s="555">
        <v>100</v>
      </c>
      <c r="E29" s="554">
        <v>11944</v>
      </c>
      <c r="F29" s="556">
        <f>E29/C$29</f>
        <v>0.9505013528569155</v>
      </c>
      <c r="G29" s="557">
        <v>622</v>
      </c>
      <c r="H29" s="558">
        <f>G29/C$29</f>
        <v>4.9498647143084516E-2</v>
      </c>
    </row>
    <row r="30" spans="2:16" x14ac:dyDescent="0.25">
      <c r="B30" s="788" t="s">
        <v>555</v>
      </c>
      <c r="C30" s="789"/>
      <c r="D30" s="789"/>
      <c r="E30" s="789"/>
      <c r="F30" s="789"/>
      <c r="G30" s="789"/>
      <c r="H30" s="790"/>
    </row>
    <row r="31" spans="2:16" x14ac:dyDescent="0.25">
      <c r="B31" s="559" t="s">
        <v>86</v>
      </c>
      <c r="C31" s="560">
        <v>5432</v>
      </c>
      <c r="D31" s="561">
        <f>C31/C$29</f>
        <v>0.43227757440713033</v>
      </c>
      <c r="E31" s="560">
        <v>5147</v>
      </c>
      <c r="F31" s="562">
        <f>E31/E$29</f>
        <v>0.43092766242464836</v>
      </c>
      <c r="G31" s="563">
        <v>285</v>
      </c>
      <c r="H31" s="564">
        <f>G31/G$29</f>
        <v>0.45819935691318325</v>
      </c>
    </row>
    <row r="32" spans="2:16" x14ac:dyDescent="0.25">
      <c r="B32" s="362" t="s">
        <v>85</v>
      </c>
      <c r="C32" s="565">
        <v>7094</v>
      </c>
      <c r="D32" s="566">
        <f>C32/C$29</f>
        <v>0.56453923285054908</v>
      </c>
      <c r="E32" s="565">
        <v>6760</v>
      </c>
      <c r="F32" s="567">
        <f>E32/E$29</f>
        <v>0.565974547890154</v>
      </c>
      <c r="G32" s="568">
        <v>334</v>
      </c>
      <c r="H32" s="569">
        <f>G32/G$29</f>
        <v>0.53697749196141475</v>
      </c>
    </row>
    <row r="33" spans="2:8" x14ac:dyDescent="0.25">
      <c r="B33" s="362" t="s">
        <v>328</v>
      </c>
      <c r="C33" s="540">
        <v>40</v>
      </c>
      <c r="D33" s="566">
        <f>C33/C$29</f>
        <v>3.1831927423205475E-3</v>
      </c>
      <c r="E33" s="540">
        <v>37</v>
      </c>
      <c r="F33" s="567">
        <f>E33/E$29</f>
        <v>3.0977896851975889E-3</v>
      </c>
      <c r="G33" s="568">
        <v>3</v>
      </c>
      <c r="H33" s="569">
        <f>G33/G$29</f>
        <v>4.8231511254019296E-3</v>
      </c>
    </row>
    <row r="34" spans="2:8" x14ac:dyDescent="0.25">
      <c r="B34" s="570" t="s">
        <v>170</v>
      </c>
      <c r="C34" s="571"/>
      <c r="D34" s="572"/>
      <c r="E34" s="784" t="s">
        <v>556</v>
      </c>
      <c r="F34" s="784"/>
      <c r="G34" s="784"/>
      <c r="H34" s="785"/>
    </row>
    <row r="35" spans="2:8" x14ac:dyDescent="0.25">
      <c r="B35" s="788" t="s">
        <v>557</v>
      </c>
      <c r="C35" s="789"/>
      <c r="D35" s="789"/>
      <c r="E35" s="789"/>
      <c r="F35" s="789"/>
      <c r="G35" s="789"/>
      <c r="H35" s="790"/>
    </row>
    <row r="36" spans="2:8" x14ac:dyDescent="0.25">
      <c r="B36" s="215" t="s">
        <v>358</v>
      </c>
      <c r="C36" s="560">
        <v>2964</v>
      </c>
      <c r="D36" s="561">
        <f t="shared" ref="D36:D42" si="6">C36/C$29</f>
        <v>0.23587458220595256</v>
      </c>
      <c r="E36" s="560">
        <v>2882</v>
      </c>
      <c r="F36" s="562">
        <f t="shared" ref="F36:F42" si="7">E36/E$29</f>
        <v>0.24129269926322841</v>
      </c>
      <c r="G36" s="563">
        <v>82</v>
      </c>
      <c r="H36" s="564">
        <f t="shared" ref="H36:H42" si="8">G36/G$29</f>
        <v>0.13183279742765272</v>
      </c>
    </row>
    <row r="37" spans="2:8" x14ac:dyDescent="0.25">
      <c r="B37" s="362" t="s">
        <v>359</v>
      </c>
      <c r="C37" s="565">
        <v>5173</v>
      </c>
      <c r="D37" s="566">
        <f t="shared" si="6"/>
        <v>0.41166640140060479</v>
      </c>
      <c r="E37" s="565">
        <v>4855</v>
      </c>
      <c r="F37" s="567">
        <f t="shared" si="7"/>
        <v>0.40648024112525116</v>
      </c>
      <c r="G37" s="568">
        <v>318</v>
      </c>
      <c r="H37" s="569">
        <f t="shared" si="8"/>
        <v>0.5112540192926045</v>
      </c>
    </row>
    <row r="38" spans="2:8" x14ac:dyDescent="0.25">
      <c r="B38" s="362" t="s">
        <v>168</v>
      </c>
      <c r="C38" s="565">
        <v>2704</v>
      </c>
      <c r="D38" s="566">
        <f t="shared" si="6"/>
        <v>0.21518382938086902</v>
      </c>
      <c r="E38" s="565">
        <v>2605</v>
      </c>
      <c r="F38" s="567">
        <f t="shared" si="7"/>
        <v>0.21810113864701941</v>
      </c>
      <c r="G38" s="568">
        <v>99</v>
      </c>
      <c r="H38" s="569">
        <f t="shared" si="8"/>
        <v>0.15916398713826366</v>
      </c>
    </row>
    <row r="39" spans="2:8" x14ac:dyDescent="0.25">
      <c r="B39" s="362" t="s">
        <v>169</v>
      </c>
      <c r="C39" s="565">
        <v>1193</v>
      </c>
      <c r="D39" s="566">
        <f t="shared" si="6"/>
        <v>9.4938723539710335E-2</v>
      </c>
      <c r="E39" s="565">
        <v>1133</v>
      </c>
      <c r="F39" s="567">
        <f t="shared" si="7"/>
        <v>9.4859343603482915E-2</v>
      </c>
      <c r="G39" s="568">
        <v>60</v>
      </c>
      <c r="H39" s="569">
        <f t="shared" si="8"/>
        <v>9.6463022508038579E-2</v>
      </c>
    </row>
    <row r="40" spans="2:8" x14ac:dyDescent="0.25">
      <c r="B40" s="362" t="s">
        <v>558</v>
      </c>
      <c r="C40" s="540">
        <v>58</v>
      </c>
      <c r="D40" s="566">
        <f t="shared" si="6"/>
        <v>4.6156294763647935E-3</v>
      </c>
      <c r="E40" s="540">
        <v>55</v>
      </c>
      <c r="F40" s="567">
        <f t="shared" si="7"/>
        <v>4.6048225050234429E-3</v>
      </c>
      <c r="G40" s="568">
        <v>3</v>
      </c>
      <c r="H40" s="569">
        <f t="shared" si="8"/>
        <v>4.8231511254019296E-3</v>
      </c>
    </row>
    <row r="41" spans="2:8" x14ac:dyDescent="0.25">
      <c r="B41" s="362" t="s">
        <v>559</v>
      </c>
      <c r="C41" s="540">
        <v>209</v>
      </c>
      <c r="D41" s="566">
        <f t="shared" si="6"/>
        <v>1.6632182078624862E-2</v>
      </c>
      <c r="E41" s="540">
        <v>184</v>
      </c>
      <c r="F41" s="567">
        <f t="shared" si="7"/>
        <v>1.5405224380442064E-2</v>
      </c>
      <c r="G41" s="568">
        <v>23</v>
      </c>
      <c r="H41" s="569">
        <f t="shared" si="8"/>
        <v>3.6977491961414789E-2</v>
      </c>
    </row>
    <row r="42" spans="2:8" x14ac:dyDescent="0.25">
      <c r="B42" s="362" t="s">
        <v>328</v>
      </c>
      <c r="C42" s="540">
        <v>265</v>
      </c>
      <c r="D42" s="566">
        <f t="shared" si="6"/>
        <v>2.1088651917873628E-2</v>
      </c>
      <c r="E42" s="540">
        <v>228</v>
      </c>
      <c r="F42" s="567">
        <f t="shared" si="7"/>
        <v>1.9089082384460818E-2</v>
      </c>
      <c r="G42" s="568">
        <v>37</v>
      </c>
      <c r="H42" s="569">
        <f t="shared" si="8"/>
        <v>5.9485530546623797E-2</v>
      </c>
    </row>
    <row r="43" spans="2:8" x14ac:dyDescent="0.25">
      <c r="B43" s="570" t="s">
        <v>170</v>
      </c>
      <c r="C43" s="571"/>
      <c r="D43" s="572"/>
      <c r="E43" s="784" t="s">
        <v>560</v>
      </c>
      <c r="F43" s="784"/>
      <c r="G43" s="784"/>
      <c r="H43" s="785"/>
    </row>
    <row r="44" spans="2:8" x14ac:dyDescent="0.25">
      <c r="B44" s="788" t="s">
        <v>561</v>
      </c>
      <c r="C44" s="789"/>
      <c r="D44" s="789"/>
      <c r="E44" s="789"/>
      <c r="F44" s="789"/>
      <c r="G44" s="789"/>
      <c r="H44" s="790"/>
    </row>
    <row r="45" spans="2:8" x14ac:dyDescent="0.25">
      <c r="B45" s="559" t="s">
        <v>562</v>
      </c>
      <c r="C45" s="560">
        <v>11610</v>
      </c>
      <c r="D45" s="561">
        <f>C45/C$29</f>
        <v>0.92392169345853892</v>
      </c>
      <c r="E45" s="560">
        <v>11097</v>
      </c>
      <c r="F45" s="562">
        <f>E45/E$29</f>
        <v>0.929085733422639</v>
      </c>
      <c r="G45" s="563">
        <v>513</v>
      </c>
      <c r="H45" s="564">
        <f>G45/G$29</f>
        <v>0.82475884244372988</v>
      </c>
    </row>
    <row r="46" spans="2:8" x14ac:dyDescent="0.25">
      <c r="B46" s="362" t="s">
        <v>19</v>
      </c>
      <c r="C46" s="540">
        <v>956</v>
      </c>
      <c r="D46" s="566">
        <f>C46/C$29</f>
        <v>7.6078306541461083E-2</v>
      </c>
      <c r="E46" s="540">
        <v>847</v>
      </c>
      <c r="F46" s="567">
        <f>E46/E$29</f>
        <v>7.0914266577361024E-2</v>
      </c>
      <c r="G46" s="568">
        <v>109</v>
      </c>
      <c r="H46" s="569">
        <f>G46/G$29</f>
        <v>0.17524115755627009</v>
      </c>
    </row>
    <row r="47" spans="2:8" x14ac:dyDescent="0.25">
      <c r="B47" s="570" t="s">
        <v>170</v>
      </c>
      <c r="C47" s="571"/>
      <c r="D47" s="572"/>
      <c r="E47" s="784" t="s">
        <v>563</v>
      </c>
      <c r="F47" s="784"/>
      <c r="G47" s="784"/>
      <c r="H47" s="785"/>
    </row>
    <row r="49" spans="2:22" ht="15.75" x14ac:dyDescent="0.25">
      <c r="B49" s="700" t="s">
        <v>575</v>
      </c>
      <c r="C49" s="700"/>
      <c r="D49" s="700"/>
      <c r="E49" s="700"/>
      <c r="F49" s="700"/>
      <c r="G49" s="700"/>
      <c r="H49" s="700"/>
      <c r="I49" s="700"/>
      <c r="J49" s="700"/>
      <c r="K49" s="700"/>
      <c r="L49" s="700"/>
      <c r="M49" s="700"/>
      <c r="N49" s="700"/>
      <c r="O49" s="700"/>
      <c r="P49" s="700"/>
      <c r="Q49" s="700"/>
      <c r="R49" s="700"/>
      <c r="S49" s="700"/>
      <c r="T49" s="700"/>
      <c r="U49" s="700"/>
      <c r="V49" s="700"/>
    </row>
    <row r="50" spans="2:22" x14ac:dyDescent="0.25">
      <c r="C50" s="77"/>
      <c r="D50" s="77"/>
      <c r="E50" s="77"/>
      <c r="F50" s="77"/>
      <c r="G50" s="77"/>
      <c r="K50" s="77"/>
    </row>
    <row r="51" spans="2:22" s="3" customFormat="1" ht="31.5" customHeight="1" x14ac:dyDescent="0.25">
      <c r="B51" s="723" t="s">
        <v>49</v>
      </c>
      <c r="C51" s="722" t="s">
        <v>571</v>
      </c>
      <c r="D51" s="722"/>
      <c r="E51" s="722" t="s">
        <v>576</v>
      </c>
      <c r="F51" s="722"/>
      <c r="G51" s="722" t="s">
        <v>570</v>
      </c>
      <c r="H51" s="722"/>
      <c r="I51" s="722" t="s">
        <v>577</v>
      </c>
      <c r="J51" s="722"/>
      <c r="K51" s="722" t="s">
        <v>569</v>
      </c>
      <c r="L51" s="722"/>
      <c r="M51" s="726" t="s">
        <v>90</v>
      </c>
      <c r="N51" s="726" t="s">
        <v>568</v>
      </c>
      <c r="P51" s="723" t="s">
        <v>49</v>
      </c>
      <c r="Q51" s="722" t="s">
        <v>567</v>
      </c>
      <c r="R51" s="725"/>
      <c r="T51" s="723" t="s">
        <v>49</v>
      </c>
      <c r="U51" s="722" t="s">
        <v>566</v>
      </c>
      <c r="V51" s="725"/>
    </row>
    <row r="52" spans="2:22" ht="48" x14ac:dyDescent="0.25">
      <c r="B52" s="724"/>
      <c r="C52" s="281" t="s">
        <v>5</v>
      </c>
      <c r="D52" s="281" t="s">
        <v>55</v>
      </c>
      <c r="E52" s="281" t="s">
        <v>5</v>
      </c>
      <c r="F52" s="281" t="s">
        <v>55</v>
      </c>
      <c r="G52" s="281" t="s">
        <v>5</v>
      </c>
      <c r="H52" s="281" t="s">
        <v>55</v>
      </c>
      <c r="I52" s="281" t="s">
        <v>5</v>
      </c>
      <c r="J52" s="281" t="s">
        <v>55</v>
      </c>
      <c r="K52" s="281" t="s">
        <v>5</v>
      </c>
      <c r="L52" s="281" t="s">
        <v>55</v>
      </c>
      <c r="M52" s="706"/>
      <c r="N52" s="706"/>
      <c r="P52" s="724"/>
      <c r="Q52" s="281" t="s">
        <v>5</v>
      </c>
      <c r="R52" s="288" t="s">
        <v>565</v>
      </c>
      <c r="T52" s="724"/>
      <c r="U52" s="281" t="s">
        <v>5</v>
      </c>
      <c r="V52" s="288" t="s">
        <v>565</v>
      </c>
    </row>
    <row r="53" spans="2:22" x14ac:dyDescent="0.25">
      <c r="B53" s="389" t="s">
        <v>358</v>
      </c>
      <c r="C53" s="469">
        <v>1618</v>
      </c>
      <c r="D53" s="545">
        <f>C53/M53</f>
        <v>0.56141568355308813</v>
      </c>
      <c r="E53" s="469">
        <v>1118</v>
      </c>
      <c r="F53" s="545">
        <f>E53/M53</f>
        <v>0.38792505204718947</v>
      </c>
      <c r="G53" s="94">
        <v>44</v>
      </c>
      <c r="H53" s="545">
        <f>G53/M53</f>
        <v>1.5267175572519083E-2</v>
      </c>
      <c r="I53" s="94">
        <v>92</v>
      </c>
      <c r="J53" s="545">
        <f>I53/M53</f>
        <v>3.1922276197085354E-2</v>
      </c>
      <c r="K53" s="94">
        <v>10</v>
      </c>
      <c r="L53" s="545">
        <f>K53/M53</f>
        <v>3.4698126301179735E-3</v>
      </c>
      <c r="M53" s="573">
        <v>2882</v>
      </c>
      <c r="N53" s="574">
        <f t="shared" ref="N53:N59" si="9">M53-K53</f>
        <v>2872</v>
      </c>
      <c r="P53" s="389" t="s">
        <v>358</v>
      </c>
      <c r="Q53" s="469">
        <f t="shared" ref="Q53:Q58" si="10">C53+E53</f>
        <v>2736</v>
      </c>
      <c r="R53" s="546">
        <f t="shared" ref="R53:R59" si="11">Q53/N53</f>
        <v>0.9526462395543176</v>
      </c>
      <c r="T53" s="389" t="s">
        <v>358</v>
      </c>
      <c r="U53" s="469">
        <f t="shared" ref="U53:U58" si="12">G53+I53</f>
        <v>136</v>
      </c>
      <c r="V53" s="546">
        <f t="shared" ref="V53:V59" si="13">U53/N53</f>
        <v>4.7353760445682451E-2</v>
      </c>
    </row>
    <row r="54" spans="2:22" x14ac:dyDescent="0.25">
      <c r="B54" s="389" t="s">
        <v>359</v>
      </c>
      <c r="C54" s="94">
        <v>753</v>
      </c>
      <c r="D54" s="545">
        <f t="shared" ref="D54:D59" si="14">C54/M54</f>
        <v>0.15509783728115345</v>
      </c>
      <c r="E54" s="469">
        <v>2644</v>
      </c>
      <c r="F54" s="545">
        <f t="shared" ref="F54:F58" si="15">E54/M54</f>
        <v>0.54459320288362512</v>
      </c>
      <c r="G54" s="94">
        <v>602</v>
      </c>
      <c r="H54" s="545">
        <f t="shared" ref="H54:H58" si="16">G54/M54</f>
        <v>0.12399588053553039</v>
      </c>
      <c r="I54" s="94">
        <v>744</v>
      </c>
      <c r="J54" s="545">
        <f t="shared" ref="J54:J59" si="17">I54/M54</f>
        <v>0.15324407826982492</v>
      </c>
      <c r="K54" s="94">
        <v>112</v>
      </c>
      <c r="L54" s="545">
        <f t="shared" ref="L54:L59" si="18">K54/M54</f>
        <v>2.3069001029866119E-2</v>
      </c>
      <c r="M54" s="573">
        <v>4855</v>
      </c>
      <c r="N54" s="575">
        <f t="shared" si="9"/>
        <v>4743</v>
      </c>
      <c r="P54" s="389" t="s">
        <v>359</v>
      </c>
      <c r="Q54" s="469">
        <f t="shared" si="10"/>
        <v>3397</v>
      </c>
      <c r="R54" s="546">
        <f t="shared" si="11"/>
        <v>0.71621336706725702</v>
      </c>
      <c r="T54" s="389" t="s">
        <v>359</v>
      </c>
      <c r="U54" s="469">
        <f t="shared" si="12"/>
        <v>1346</v>
      </c>
      <c r="V54" s="546">
        <f t="shared" si="13"/>
        <v>0.28378663293274298</v>
      </c>
    </row>
    <row r="55" spans="2:22" x14ac:dyDescent="0.25">
      <c r="B55" s="389" t="s">
        <v>168</v>
      </c>
      <c r="C55" s="94">
        <v>82</v>
      </c>
      <c r="D55" s="545">
        <f t="shared" si="14"/>
        <v>3.1477927063339732E-2</v>
      </c>
      <c r="E55" s="469">
        <v>1617</v>
      </c>
      <c r="F55" s="545">
        <f t="shared" si="15"/>
        <v>0.62072936660268718</v>
      </c>
      <c r="G55" s="94">
        <v>346</v>
      </c>
      <c r="H55" s="545">
        <f t="shared" si="16"/>
        <v>0.13282149712092131</v>
      </c>
      <c r="I55" s="94">
        <v>509</v>
      </c>
      <c r="J55" s="545">
        <f t="shared" si="17"/>
        <v>0.19539347408829175</v>
      </c>
      <c r="K55" s="94">
        <v>51</v>
      </c>
      <c r="L55" s="545">
        <f t="shared" si="18"/>
        <v>1.9577735124760076E-2</v>
      </c>
      <c r="M55" s="573">
        <v>2605</v>
      </c>
      <c r="N55" s="575">
        <f t="shared" si="9"/>
        <v>2554</v>
      </c>
      <c r="P55" s="389" t="s">
        <v>168</v>
      </c>
      <c r="Q55" s="469">
        <f t="shared" si="10"/>
        <v>1699</v>
      </c>
      <c r="R55" s="546">
        <f t="shared" si="11"/>
        <v>0.66523101018010966</v>
      </c>
      <c r="T55" s="389" t="s">
        <v>168</v>
      </c>
      <c r="U55" s="469">
        <f t="shared" si="12"/>
        <v>855</v>
      </c>
      <c r="V55" s="546">
        <f t="shared" si="13"/>
        <v>0.33476898981989039</v>
      </c>
    </row>
    <row r="56" spans="2:22" x14ac:dyDescent="0.25">
      <c r="B56" s="389" t="s">
        <v>169</v>
      </c>
      <c r="C56" s="94">
        <v>33</v>
      </c>
      <c r="D56" s="545">
        <f t="shared" si="14"/>
        <v>2.9126213592233011E-2</v>
      </c>
      <c r="E56" s="94">
        <v>673</v>
      </c>
      <c r="F56" s="545">
        <f t="shared" si="15"/>
        <v>0.59399823477493385</v>
      </c>
      <c r="G56" s="94">
        <v>154</v>
      </c>
      <c r="H56" s="545">
        <f t="shared" si="16"/>
        <v>0.13592233009708737</v>
      </c>
      <c r="I56" s="94">
        <v>244</v>
      </c>
      <c r="J56" s="545">
        <f t="shared" si="17"/>
        <v>0.21535745807590467</v>
      </c>
      <c r="K56" s="94">
        <v>29</v>
      </c>
      <c r="L56" s="545">
        <f t="shared" si="18"/>
        <v>2.5595763459841131E-2</v>
      </c>
      <c r="M56" s="573">
        <v>1133</v>
      </c>
      <c r="N56" s="575">
        <f t="shared" si="9"/>
        <v>1104</v>
      </c>
      <c r="P56" s="389" t="s">
        <v>169</v>
      </c>
      <c r="Q56" s="469">
        <f t="shared" si="10"/>
        <v>706</v>
      </c>
      <c r="R56" s="546">
        <f t="shared" si="11"/>
        <v>0.63949275362318836</v>
      </c>
      <c r="T56" s="389" t="s">
        <v>169</v>
      </c>
      <c r="U56" s="469">
        <f t="shared" si="12"/>
        <v>398</v>
      </c>
      <c r="V56" s="546">
        <f t="shared" si="13"/>
        <v>0.36050724637681159</v>
      </c>
    </row>
    <row r="57" spans="2:22" x14ac:dyDescent="0.25">
      <c r="B57" s="389" t="s">
        <v>558</v>
      </c>
      <c r="C57" s="94">
        <v>17</v>
      </c>
      <c r="D57" s="545">
        <f t="shared" si="14"/>
        <v>0.30909090909090908</v>
      </c>
      <c r="E57" s="94">
        <v>33</v>
      </c>
      <c r="F57" s="545">
        <f t="shared" si="15"/>
        <v>0.6</v>
      </c>
      <c r="G57" s="94">
        <v>2</v>
      </c>
      <c r="H57" s="545">
        <f t="shared" si="16"/>
        <v>3.6363636363636362E-2</v>
      </c>
      <c r="I57" s="94">
        <v>3</v>
      </c>
      <c r="J57" s="545">
        <f t="shared" si="17"/>
        <v>5.4545454545454543E-2</v>
      </c>
      <c r="K57" s="94">
        <v>0</v>
      </c>
      <c r="L57" s="545">
        <f t="shared" si="18"/>
        <v>0</v>
      </c>
      <c r="M57" s="573">
        <v>55</v>
      </c>
      <c r="N57" s="575">
        <f t="shared" si="9"/>
        <v>55</v>
      </c>
      <c r="P57" s="389" t="s">
        <v>558</v>
      </c>
      <c r="Q57" s="469">
        <f t="shared" si="10"/>
        <v>50</v>
      </c>
      <c r="R57" s="546">
        <f t="shared" si="11"/>
        <v>0.90909090909090906</v>
      </c>
      <c r="T57" s="389" t="s">
        <v>558</v>
      </c>
      <c r="U57" s="469">
        <f t="shared" si="12"/>
        <v>5</v>
      </c>
      <c r="V57" s="546">
        <f t="shared" si="13"/>
        <v>9.0909090909090912E-2</v>
      </c>
    </row>
    <row r="58" spans="2:22" x14ac:dyDescent="0.25">
      <c r="B58" s="389" t="s">
        <v>564</v>
      </c>
      <c r="C58" s="94">
        <v>107</v>
      </c>
      <c r="D58" s="545">
        <f t="shared" si="14"/>
        <v>0.58152173913043481</v>
      </c>
      <c r="E58" s="94">
        <v>36</v>
      </c>
      <c r="F58" s="545">
        <f t="shared" si="15"/>
        <v>0.19565217391304349</v>
      </c>
      <c r="G58" s="94">
        <v>17</v>
      </c>
      <c r="H58" s="545">
        <f t="shared" si="16"/>
        <v>9.2391304347826081E-2</v>
      </c>
      <c r="I58" s="94">
        <v>20</v>
      </c>
      <c r="J58" s="545">
        <f t="shared" si="17"/>
        <v>0.10869565217391304</v>
      </c>
      <c r="K58" s="94">
        <v>4</v>
      </c>
      <c r="L58" s="545">
        <f t="shared" si="18"/>
        <v>2.1739130434782608E-2</v>
      </c>
      <c r="M58" s="573">
        <v>184</v>
      </c>
      <c r="N58" s="575">
        <f t="shared" si="9"/>
        <v>180</v>
      </c>
      <c r="P58" s="389" t="s">
        <v>564</v>
      </c>
      <c r="Q58" s="469">
        <f t="shared" si="10"/>
        <v>143</v>
      </c>
      <c r="R58" s="546">
        <f t="shared" si="11"/>
        <v>0.7944444444444444</v>
      </c>
      <c r="T58" s="389" t="s">
        <v>564</v>
      </c>
      <c r="U58" s="469">
        <f t="shared" si="12"/>
        <v>37</v>
      </c>
      <c r="V58" s="546">
        <f t="shared" si="13"/>
        <v>0.20555555555555555</v>
      </c>
    </row>
    <row r="59" spans="2:22" x14ac:dyDescent="0.25">
      <c r="B59" s="576" t="s">
        <v>90</v>
      </c>
      <c r="C59" s="577">
        <f>SUM(C53:C58)</f>
        <v>2610</v>
      </c>
      <c r="D59" s="547">
        <f t="shared" si="14"/>
        <v>0.22281031244664504</v>
      </c>
      <c r="E59" s="577">
        <f>SUM(E53:E58)</f>
        <v>6121</v>
      </c>
      <c r="F59" s="547">
        <f>E59/M59</f>
        <v>0.52253713505207444</v>
      </c>
      <c r="G59" s="577">
        <f>SUM(G53:G58)</f>
        <v>1165</v>
      </c>
      <c r="H59" s="547">
        <f>G59/M59</f>
        <v>9.9453645210858796E-2</v>
      </c>
      <c r="I59" s="577">
        <f>SUM(I53:I58)</f>
        <v>1612</v>
      </c>
      <c r="J59" s="547">
        <f t="shared" si="17"/>
        <v>0.13761311251493938</v>
      </c>
      <c r="K59" s="577">
        <f>SUM(K53:K58)</f>
        <v>206</v>
      </c>
      <c r="L59" s="547">
        <f t="shared" si="18"/>
        <v>1.7585794775482329E-2</v>
      </c>
      <c r="M59" s="578">
        <v>11714</v>
      </c>
      <c r="N59" s="579">
        <f t="shared" si="9"/>
        <v>11508</v>
      </c>
      <c r="P59" s="576" t="s">
        <v>90</v>
      </c>
      <c r="Q59" s="577">
        <f>SUM(Q53:Q58)</f>
        <v>8731</v>
      </c>
      <c r="R59" s="548">
        <f t="shared" si="11"/>
        <v>0.7586896072297532</v>
      </c>
      <c r="T59" s="576" t="s">
        <v>90</v>
      </c>
      <c r="U59" s="577">
        <f>SUM(U53:U58)</f>
        <v>2777</v>
      </c>
      <c r="V59" s="548">
        <f t="shared" si="13"/>
        <v>0.2413103927702468</v>
      </c>
    </row>
    <row r="60" spans="2:22" x14ac:dyDescent="0.25">
      <c r="C60" s="77"/>
      <c r="D60" s="77"/>
      <c r="E60" s="77"/>
      <c r="F60" s="77"/>
      <c r="G60" s="77"/>
      <c r="K60" s="77"/>
    </row>
    <row r="61" spans="2:22" x14ac:dyDescent="0.25">
      <c r="C61" s="77"/>
      <c r="D61" s="77"/>
      <c r="E61" s="77"/>
      <c r="F61" s="77"/>
      <c r="G61" s="77"/>
      <c r="K61" s="77"/>
    </row>
    <row r="62" spans="2:22" x14ac:dyDescent="0.25">
      <c r="C62" s="77"/>
      <c r="D62" s="77"/>
      <c r="E62" s="77"/>
      <c r="F62" s="77"/>
      <c r="G62" s="77"/>
      <c r="K62" s="77"/>
    </row>
  </sheetData>
  <mergeCells count="34">
    <mergeCell ref="B3:G3"/>
    <mergeCell ref="K3:P3"/>
    <mergeCell ref="B49:V49"/>
    <mergeCell ref="B5:B6"/>
    <mergeCell ref="K5:K6"/>
    <mergeCell ref="G5:G6"/>
    <mergeCell ref="P5:P6"/>
    <mergeCell ref="B27:B28"/>
    <mergeCell ref="C27:D27"/>
    <mergeCell ref="E27:F27"/>
    <mergeCell ref="G27:H27"/>
    <mergeCell ref="B30:H30"/>
    <mergeCell ref="E34:H34"/>
    <mergeCell ref="B35:H35"/>
    <mergeCell ref="E43:H43"/>
    <mergeCell ref="B44:H44"/>
    <mergeCell ref="U51:V51"/>
    <mergeCell ref="P51:P52"/>
    <mergeCell ref="T51:T52"/>
    <mergeCell ref="Q51:R51"/>
    <mergeCell ref="B51:B52"/>
    <mergeCell ref="C51:D51"/>
    <mergeCell ref="E51:F51"/>
    <mergeCell ref="G51:H51"/>
    <mergeCell ref="I51:J51"/>
    <mergeCell ref="K51:L51"/>
    <mergeCell ref="N51:N52"/>
    <mergeCell ref="M51:M52"/>
    <mergeCell ref="E47:H47"/>
    <mergeCell ref="C5:D5"/>
    <mergeCell ref="E5:F5"/>
    <mergeCell ref="L5:M5"/>
    <mergeCell ref="N5:O5"/>
    <mergeCell ref="B25:H25"/>
  </mergeCells>
  <hyperlinks>
    <hyperlink ref="B1" location="TOC!A1" display="TOC" xr:uid="{00000000-0004-0000-1700-000000000000}"/>
  </hyperlinks>
  <pageMargins left="0.70866141732283472" right="0.70866141732283472" top="0.74803149606299213" bottom="0.74803149606299213" header="0.31496062992125984" footer="0.31496062992125984"/>
  <pageSetup paperSize="9" scale="55" orientation="landscape" r:id="rId1"/>
  <rowBreaks count="1" manualBreakCount="1">
    <brk id="4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O18"/>
  <sheetViews>
    <sheetView zoomScaleNormal="100" zoomScaleSheetLayoutView="90" workbookViewId="0">
      <selection activeCell="B1" sqref="B1"/>
    </sheetView>
  </sheetViews>
  <sheetFormatPr defaultRowHeight="15" x14ac:dyDescent="0.25"/>
  <cols>
    <col min="1" max="1" width="9.140625" style="77"/>
    <col min="2" max="2" width="120.7109375" style="77" customWidth="1"/>
    <col min="3" max="16384" width="9.140625" style="77"/>
  </cols>
  <sheetData>
    <row r="1" spans="2:15" x14ac:dyDescent="0.25">
      <c r="B1" s="78" t="s">
        <v>53</v>
      </c>
    </row>
    <row r="3" spans="2:15" x14ac:dyDescent="0.25">
      <c r="B3" s="682" t="s">
        <v>203</v>
      </c>
      <c r="C3" s="682"/>
      <c r="D3" s="682"/>
      <c r="E3" s="682"/>
      <c r="F3" s="682"/>
      <c r="G3" s="682"/>
      <c r="H3" s="682"/>
      <c r="I3" s="682"/>
      <c r="J3" s="682"/>
      <c r="K3" s="682"/>
      <c r="L3" s="682"/>
      <c r="M3" s="682"/>
      <c r="N3" s="682"/>
      <c r="O3" s="682"/>
    </row>
    <row r="4" spans="2:15" ht="15.75" x14ac:dyDescent="0.25">
      <c r="B4" s="52"/>
      <c r="C4" s="52"/>
      <c r="D4" s="52"/>
    </row>
    <row r="5" spans="2:15" x14ac:dyDescent="0.25">
      <c r="B5" s="682" t="s">
        <v>227</v>
      </c>
      <c r="C5" s="682"/>
      <c r="D5" s="682"/>
      <c r="E5" s="682"/>
      <c r="F5" s="682"/>
      <c r="G5" s="682"/>
      <c r="H5" s="682"/>
      <c r="I5" s="682"/>
      <c r="J5" s="682"/>
      <c r="K5" s="682"/>
      <c r="L5" s="682"/>
      <c r="M5" s="682"/>
      <c r="N5" s="682"/>
      <c r="O5" s="682"/>
    </row>
    <row r="6" spans="2:15" ht="94.5" customHeight="1" x14ac:dyDescent="0.25">
      <c r="B6" s="260" t="s">
        <v>228</v>
      </c>
      <c r="C6" s="290"/>
      <c r="D6" s="290"/>
      <c r="E6" s="290"/>
      <c r="F6" s="290"/>
      <c r="G6" s="290"/>
      <c r="H6" s="290"/>
      <c r="I6" s="290"/>
      <c r="J6" s="290"/>
      <c r="K6" s="290"/>
      <c r="L6" s="290"/>
      <c r="M6" s="290"/>
      <c r="N6" s="290"/>
      <c r="O6" s="290"/>
    </row>
    <row r="8" spans="2:15" x14ac:dyDescent="0.25">
      <c r="B8" s="682" t="s">
        <v>229</v>
      </c>
      <c r="C8" s="682"/>
      <c r="D8" s="682"/>
      <c r="E8" s="682"/>
      <c r="F8" s="682"/>
      <c r="G8" s="682"/>
      <c r="H8" s="682"/>
      <c r="I8" s="682"/>
      <c r="J8" s="682"/>
      <c r="K8" s="682"/>
      <c r="L8" s="682"/>
      <c r="M8" s="682"/>
      <c r="N8" s="682"/>
      <c r="O8" s="682"/>
    </row>
    <row r="9" spans="2:15" ht="189.75" customHeight="1" x14ac:dyDescent="0.25">
      <c r="B9" s="261" t="s">
        <v>230</v>
      </c>
      <c r="C9" s="35"/>
      <c r="D9" s="35"/>
      <c r="E9" s="35"/>
      <c r="F9" s="35"/>
      <c r="G9" s="35"/>
      <c r="H9" s="35"/>
      <c r="I9" s="35"/>
      <c r="J9" s="35"/>
      <c r="K9" s="35"/>
      <c r="L9" s="35"/>
      <c r="M9" s="35"/>
      <c r="N9" s="35"/>
      <c r="O9" s="35"/>
    </row>
    <row r="10" spans="2:15" ht="15" customHeight="1" x14ac:dyDescent="0.25">
      <c r="B10" s="35"/>
      <c r="C10" s="35"/>
      <c r="D10" s="35"/>
      <c r="E10" s="35"/>
      <c r="F10" s="35"/>
      <c r="G10" s="35"/>
      <c r="H10" s="35"/>
      <c r="I10" s="35"/>
      <c r="J10" s="35"/>
      <c r="K10" s="35"/>
      <c r="L10" s="35"/>
      <c r="M10" s="35"/>
      <c r="N10" s="35"/>
      <c r="O10" s="35"/>
    </row>
    <row r="11" spans="2:15" x14ac:dyDescent="0.25">
      <c r="B11" s="682" t="s">
        <v>231</v>
      </c>
      <c r="C11" s="682"/>
      <c r="D11" s="682"/>
      <c r="E11" s="682"/>
      <c r="F11" s="682"/>
      <c r="G11" s="682"/>
      <c r="H11" s="682"/>
      <c r="I11" s="682"/>
      <c r="J11" s="682"/>
      <c r="K11" s="682"/>
      <c r="L11" s="682"/>
      <c r="M11" s="682"/>
      <c r="N11" s="682"/>
      <c r="O11" s="682"/>
    </row>
    <row r="12" spans="2:15" ht="79.5" customHeight="1" x14ac:dyDescent="0.25">
      <c r="B12" s="261" t="s">
        <v>232</v>
      </c>
      <c r="C12" s="72"/>
      <c r="D12" s="72"/>
      <c r="E12" s="72"/>
      <c r="F12" s="72"/>
      <c r="G12" s="72"/>
      <c r="H12" s="72"/>
      <c r="I12" s="72"/>
      <c r="J12" s="72"/>
      <c r="K12" s="72"/>
      <c r="L12" s="72"/>
      <c r="M12" s="72"/>
      <c r="N12" s="72"/>
      <c r="O12" s="72"/>
    </row>
    <row r="13" spans="2:15" ht="15" customHeight="1" x14ac:dyDescent="0.25">
      <c r="B13" s="72"/>
      <c r="C13" s="72"/>
      <c r="D13" s="72"/>
      <c r="E13" s="72"/>
      <c r="F13" s="72"/>
      <c r="G13" s="72"/>
      <c r="H13" s="72"/>
      <c r="I13" s="72"/>
      <c r="J13" s="72"/>
      <c r="K13" s="72"/>
      <c r="L13" s="72"/>
      <c r="M13" s="72"/>
      <c r="N13" s="72"/>
      <c r="O13" s="72"/>
    </row>
    <row r="14" spans="2:15" ht="15" customHeight="1" x14ac:dyDescent="0.25">
      <c r="B14" s="73" t="s">
        <v>233</v>
      </c>
      <c r="C14" s="72"/>
      <c r="D14" s="72"/>
      <c r="E14" s="72"/>
      <c r="F14" s="72"/>
      <c r="G14" s="72"/>
      <c r="H14" s="72"/>
      <c r="I14" s="72"/>
      <c r="J14" s="72"/>
      <c r="K14" s="72"/>
      <c r="L14" s="72"/>
      <c r="M14" s="72"/>
      <c r="N14" s="72"/>
      <c r="O14" s="72"/>
    </row>
    <row r="15" spans="2:15" ht="15" customHeight="1" x14ac:dyDescent="0.25">
      <c r="B15" s="72"/>
      <c r="C15" s="72"/>
      <c r="D15" s="72"/>
      <c r="E15" s="72"/>
      <c r="F15" s="72"/>
      <c r="G15" s="72"/>
      <c r="H15" s="72"/>
      <c r="I15" s="72"/>
      <c r="J15" s="72"/>
      <c r="K15" s="72"/>
      <c r="L15" s="72"/>
      <c r="M15" s="72"/>
      <c r="N15" s="72"/>
      <c r="O15" s="72"/>
    </row>
    <row r="16" spans="2:15" ht="15" customHeight="1" x14ac:dyDescent="0.25">
      <c r="B16" s="72"/>
      <c r="C16" s="72"/>
      <c r="D16" s="72"/>
      <c r="E16" s="72"/>
      <c r="F16" s="72"/>
      <c r="G16" s="72"/>
      <c r="H16" s="72"/>
      <c r="I16" s="72"/>
      <c r="J16" s="72"/>
      <c r="K16" s="72"/>
      <c r="L16" s="72"/>
      <c r="M16" s="72"/>
      <c r="N16" s="72"/>
      <c r="O16" s="72"/>
    </row>
    <row r="17" spans="2:15" ht="15" customHeight="1" x14ac:dyDescent="0.25">
      <c r="B17" s="72"/>
      <c r="C17" s="72"/>
      <c r="D17" s="72"/>
      <c r="E17" s="72"/>
      <c r="F17" s="72"/>
      <c r="G17" s="72"/>
      <c r="H17" s="72"/>
      <c r="I17" s="72"/>
      <c r="J17" s="72"/>
      <c r="K17" s="72"/>
      <c r="L17" s="72"/>
      <c r="M17" s="72"/>
      <c r="N17" s="72"/>
      <c r="O17" s="72"/>
    </row>
    <row r="18" spans="2:15" ht="15" customHeight="1" x14ac:dyDescent="0.25">
      <c r="B18" s="72"/>
      <c r="C18" s="72"/>
      <c r="D18" s="72"/>
      <c r="E18" s="72"/>
      <c r="F18" s="72"/>
      <c r="G18" s="72"/>
      <c r="H18" s="72"/>
      <c r="I18" s="72"/>
      <c r="J18" s="72"/>
      <c r="K18" s="72"/>
      <c r="L18" s="72"/>
      <c r="M18" s="72"/>
      <c r="N18" s="72"/>
      <c r="O18" s="72"/>
    </row>
  </sheetData>
  <mergeCells count="4">
    <mergeCell ref="B3:O3"/>
    <mergeCell ref="B5:O5"/>
    <mergeCell ref="B8:O8"/>
    <mergeCell ref="B11:O11"/>
  </mergeCells>
  <hyperlinks>
    <hyperlink ref="B1" location="TOC!A1" display="TOC" xr:uid="{00000000-0004-0000-1800-000000000000}"/>
    <hyperlink ref="B14" r:id="rId1" location=":~:text=About%20the%20Cleft%20Development%20Group%20(CDG)&amp;text=It%20represents%20all%20stakeholders%20in,all%20patients%20who%20need%20it." xr:uid="{00000000-0004-0000-1800-000001000000}"/>
  </hyperlinks>
  <pageMargins left="0.7" right="0.7" top="0.75" bottom="0.75" header="0.3" footer="0.3"/>
  <pageSetup paperSize="9" orientation="portrait" r:id="rId2"/>
  <headerFooter>
    <oddHeader>&amp;C&amp;F</oddHeader>
    <oddFooter>&amp;C&amp;A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13196-5104-48F8-BBBD-57D4C523A5D5}">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D30"/>
  <sheetViews>
    <sheetView zoomScaleNormal="100" zoomScaleSheetLayoutView="100" workbookViewId="0"/>
  </sheetViews>
  <sheetFormatPr defaultRowHeight="15" x14ac:dyDescent="0.25"/>
  <cols>
    <col min="1" max="1" width="5.7109375" style="10" customWidth="1"/>
    <col min="2" max="2" width="45.42578125" style="10" customWidth="1"/>
    <col min="3" max="3" width="56.85546875" style="10" customWidth="1"/>
    <col min="4" max="16384" width="9.140625" style="10"/>
  </cols>
  <sheetData>
    <row r="1" spans="2:3" x14ac:dyDescent="0.25">
      <c r="B1" s="9" t="s">
        <v>53</v>
      </c>
    </row>
    <row r="3" spans="2:3" x14ac:dyDescent="0.25">
      <c r="B3" s="51" t="s">
        <v>77</v>
      </c>
    </row>
    <row r="4" spans="2:3" ht="15.75" x14ac:dyDescent="0.25">
      <c r="B4" s="52"/>
    </row>
    <row r="5" spans="2:3" x14ac:dyDescent="0.25">
      <c r="B5" s="75" t="s">
        <v>416</v>
      </c>
    </row>
    <row r="6" spans="2:3" ht="15.75" thickBot="1" x14ac:dyDescent="0.3"/>
    <row r="7" spans="2:3" ht="15.75" thickBot="1" x14ac:dyDescent="0.3">
      <c r="B7" s="264" t="s">
        <v>265</v>
      </c>
      <c r="C7" s="265" t="s">
        <v>264</v>
      </c>
    </row>
    <row r="8" spans="2:3" ht="15.75" thickBot="1" x14ac:dyDescent="0.3">
      <c r="B8" s="266" t="s">
        <v>8</v>
      </c>
      <c r="C8" s="266" t="s">
        <v>263</v>
      </c>
    </row>
    <row r="9" spans="2:3" ht="15.75" thickBot="1" x14ac:dyDescent="0.3">
      <c r="B9" s="266" t="s">
        <v>9</v>
      </c>
      <c r="C9" s="266" t="s">
        <v>262</v>
      </c>
    </row>
    <row r="10" spans="2:3" ht="15.75" thickBot="1" x14ac:dyDescent="0.3">
      <c r="B10" s="266" t="s">
        <v>261</v>
      </c>
      <c r="C10" s="266" t="s">
        <v>260</v>
      </c>
    </row>
    <row r="11" spans="2:3" ht="15.75" thickBot="1" x14ac:dyDescent="0.3">
      <c r="B11" s="266" t="s">
        <v>259</v>
      </c>
      <c r="C11" s="266" t="s">
        <v>258</v>
      </c>
    </row>
    <row r="12" spans="2:3" ht="15.75" thickBot="1" x14ac:dyDescent="0.3">
      <c r="B12" s="266" t="s">
        <v>12</v>
      </c>
      <c r="C12" s="266" t="s">
        <v>257</v>
      </c>
    </row>
    <row r="13" spans="2:3" ht="15.75" thickBot="1" x14ac:dyDescent="0.3">
      <c r="B13" s="266" t="s">
        <v>13</v>
      </c>
      <c r="C13" s="266" t="s">
        <v>256</v>
      </c>
    </row>
    <row r="14" spans="2:3" ht="15.75" thickBot="1" x14ac:dyDescent="0.3">
      <c r="B14" s="266" t="s">
        <v>68</v>
      </c>
      <c r="C14" s="266" t="s">
        <v>255</v>
      </c>
    </row>
    <row r="15" spans="2:3" x14ac:dyDescent="0.25">
      <c r="B15" s="683" t="s">
        <v>254</v>
      </c>
      <c r="C15" s="267" t="s">
        <v>253</v>
      </c>
    </row>
    <row r="16" spans="2:3" ht="15.75" thickBot="1" x14ac:dyDescent="0.3">
      <c r="B16" s="684"/>
      <c r="C16" s="266" t="s">
        <v>252</v>
      </c>
    </row>
    <row r="17" spans="2:4" x14ac:dyDescent="0.25">
      <c r="B17" s="683" t="s">
        <v>251</v>
      </c>
      <c r="C17" s="267" t="s">
        <v>250</v>
      </c>
    </row>
    <row r="18" spans="2:4" ht="15.75" thickBot="1" x14ac:dyDescent="0.3">
      <c r="B18" s="684"/>
      <c r="C18" s="266" t="s">
        <v>249</v>
      </c>
    </row>
    <row r="19" spans="2:4" ht="15.75" thickBot="1" x14ac:dyDescent="0.3">
      <c r="B19" s="266" t="s">
        <v>70</v>
      </c>
      <c r="C19" s="266" t="s">
        <v>248</v>
      </c>
    </row>
    <row r="20" spans="2:4" ht="16.5" thickBot="1" x14ac:dyDescent="0.3">
      <c r="B20" s="266" t="s">
        <v>71</v>
      </c>
      <c r="C20" s="266" t="s">
        <v>247</v>
      </c>
      <c r="D20" s="81"/>
    </row>
    <row r="21" spans="2:4" ht="15.75" thickBot="1" x14ac:dyDescent="0.3">
      <c r="B21" s="266" t="s">
        <v>72</v>
      </c>
      <c r="C21" s="266" t="s">
        <v>246</v>
      </c>
    </row>
    <row r="22" spans="2:4" ht="15.75" thickBot="1" x14ac:dyDescent="0.3">
      <c r="B22" s="266" t="s">
        <v>15</v>
      </c>
      <c r="C22" s="266" t="s">
        <v>245</v>
      </c>
    </row>
    <row r="23" spans="2:4" ht="15.75" thickBot="1" x14ac:dyDescent="0.3">
      <c r="B23" s="268" t="s">
        <v>100</v>
      </c>
      <c r="C23" s="268" t="s">
        <v>415</v>
      </c>
    </row>
    <row r="25" spans="2:4" x14ac:dyDescent="0.25">
      <c r="B25" s="80" t="s">
        <v>244</v>
      </c>
    </row>
    <row r="26" spans="2:4" x14ac:dyDescent="0.25">
      <c r="B26" s="79" t="s">
        <v>243</v>
      </c>
    </row>
    <row r="27" spans="2:4" x14ac:dyDescent="0.25">
      <c r="B27" s="79" t="s">
        <v>242</v>
      </c>
    </row>
    <row r="28" spans="2:4" x14ac:dyDescent="0.25">
      <c r="B28" s="79" t="s">
        <v>241</v>
      </c>
    </row>
    <row r="29" spans="2:4" x14ac:dyDescent="0.25">
      <c r="B29" s="79"/>
    </row>
    <row r="30" spans="2:4" x14ac:dyDescent="0.25">
      <c r="B30" s="78" t="s">
        <v>240</v>
      </c>
    </row>
  </sheetData>
  <mergeCells count="2">
    <mergeCell ref="B15:B16"/>
    <mergeCell ref="B17:B18"/>
  </mergeCells>
  <hyperlinks>
    <hyperlink ref="B30" r:id="rId1" display="https://www.clapa.com/treatment/nhs-cleft-teams/" xr:uid="{00000000-0004-0000-0200-000000000000}"/>
    <hyperlink ref="B1" location="TOC!A1" display="TOC" xr:uid="{00000000-0004-0000-0200-000001000000}"/>
  </hyperlinks>
  <pageMargins left="0.70866141732283472" right="0.70866141732283472" top="0.74803149606299213" bottom="0.74803149606299213" header="0.31496062992125984" footer="0.31496062992125984"/>
  <pageSetup paperSize="9" scale="59" orientation="landscape" r:id="rId2"/>
  <headerFooter>
    <oddHeader>&amp;C&amp;F</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K53"/>
  <sheetViews>
    <sheetView zoomScaleNormal="100" zoomScaleSheetLayoutView="90" workbookViewId="0">
      <pane ySplit="12" topLeftCell="A13" activePane="bottomLeft" state="frozen"/>
      <selection pane="bottomLeft" activeCell="A13" sqref="A13"/>
    </sheetView>
  </sheetViews>
  <sheetFormatPr defaultRowHeight="15" x14ac:dyDescent="0.25"/>
  <cols>
    <col min="1" max="1" width="5.7109375" style="77" customWidth="1"/>
    <col min="2" max="2" width="19.7109375" style="77" customWidth="1"/>
    <col min="3" max="3" width="9.140625" style="77" customWidth="1"/>
    <col min="4" max="4" width="12" style="77" customWidth="1"/>
    <col min="5" max="5" width="3.5703125" style="77" customWidth="1"/>
    <col min="6" max="6" width="35.7109375" style="77" customWidth="1"/>
    <col min="7" max="8" width="30.7109375" style="77" customWidth="1"/>
    <col min="9" max="9" width="25.7109375" style="77" customWidth="1"/>
    <col min="10" max="16384" width="9.140625" style="77"/>
  </cols>
  <sheetData>
    <row r="1" spans="1:11" x14ac:dyDescent="0.25">
      <c r="B1" s="78" t="s">
        <v>53</v>
      </c>
      <c r="C1" s="78"/>
    </row>
    <row r="2" spans="1:11" x14ac:dyDescent="0.25">
      <c r="I2" s="305"/>
    </row>
    <row r="3" spans="1:11" ht="18.75" x14ac:dyDescent="0.25">
      <c r="B3" s="272" t="s">
        <v>410</v>
      </c>
      <c r="C3" s="272"/>
      <c r="D3" s="310" t="s">
        <v>448</v>
      </c>
      <c r="E3" s="311">
        <f>SUM(D6:D8)</f>
        <v>26</v>
      </c>
      <c r="F3" s="309"/>
    </row>
    <row r="5" spans="1:11" s="75" customFormat="1" ht="12.75" x14ac:dyDescent="0.25">
      <c r="B5" s="312" t="s">
        <v>447</v>
      </c>
      <c r="C5" s="313"/>
      <c r="D5" s="313"/>
      <c r="E5" s="319"/>
    </row>
    <row r="6" spans="1:11" s="75" customFormat="1" ht="12.75" x14ac:dyDescent="0.25">
      <c r="B6" s="314" t="s">
        <v>423</v>
      </c>
      <c r="C6" s="315" t="s">
        <v>425</v>
      </c>
      <c r="D6" s="318">
        <f>COUNTIF(D13:D38,"Data quality")</f>
        <v>10</v>
      </c>
      <c r="E6" s="320"/>
    </row>
    <row r="7" spans="1:11" s="75" customFormat="1" ht="12.75" x14ac:dyDescent="0.25">
      <c r="B7" s="314" t="s">
        <v>424</v>
      </c>
      <c r="C7" s="315" t="s">
        <v>425</v>
      </c>
      <c r="D7" s="318">
        <f>COUNTIF(D13:D39,"Process")</f>
        <v>6</v>
      </c>
      <c r="E7" s="320"/>
    </row>
    <row r="8" spans="1:11" s="75" customFormat="1" ht="12.75" x14ac:dyDescent="0.25">
      <c r="B8" s="316" t="s">
        <v>54</v>
      </c>
      <c r="C8" s="317" t="s">
        <v>425</v>
      </c>
      <c r="D8" s="321">
        <f>COUNTIF(D13:D39,"Outcome")</f>
        <v>10</v>
      </c>
      <c r="E8" s="322"/>
    </row>
    <row r="9" spans="1:11" s="75" customFormat="1" ht="12.75" x14ac:dyDescent="0.25">
      <c r="B9" s="307"/>
      <c r="C9" s="307"/>
      <c r="D9" s="307"/>
      <c r="E9" s="307"/>
      <c r="F9" s="307"/>
      <c r="G9" s="307"/>
      <c r="H9" s="307"/>
      <c r="I9" s="307"/>
      <c r="J9" s="308"/>
      <c r="K9" s="308"/>
    </row>
    <row r="10" spans="1:11" s="75" customFormat="1" ht="30" customHeight="1" x14ac:dyDescent="0.25">
      <c r="B10" s="685" t="s">
        <v>446</v>
      </c>
      <c r="C10" s="685"/>
      <c r="D10" s="685"/>
      <c r="E10" s="685"/>
      <c r="F10" s="685"/>
      <c r="G10" s="685"/>
      <c r="H10" s="685"/>
      <c r="I10" s="685"/>
      <c r="J10" s="308"/>
      <c r="K10" s="308"/>
    </row>
    <row r="11" spans="1:11" s="75" customFormat="1" ht="12.75" x14ac:dyDescent="0.25">
      <c r="E11" s="8"/>
    </row>
    <row r="12" spans="1:11" x14ac:dyDescent="0.25">
      <c r="B12" s="543" t="s">
        <v>234</v>
      </c>
      <c r="C12" s="543" t="s">
        <v>440</v>
      </c>
      <c r="D12" s="543" t="s">
        <v>441</v>
      </c>
      <c r="E12" s="543" t="s">
        <v>235</v>
      </c>
      <c r="F12" s="543" t="s">
        <v>236</v>
      </c>
      <c r="G12" s="544" t="s">
        <v>237</v>
      </c>
      <c r="H12" s="543" t="s">
        <v>238</v>
      </c>
      <c r="I12" s="543" t="s">
        <v>239</v>
      </c>
    </row>
    <row r="13" spans="1:11" ht="25.5" x14ac:dyDescent="0.25">
      <c r="A13" s="306"/>
      <c r="B13" s="303" t="s">
        <v>457</v>
      </c>
      <c r="C13" s="303" t="s">
        <v>442</v>
      </c>
      <c r="D13" s="303" t="s">
        <v>444</v>
      </c>
      <c r="E13" s="270">
        <v>1</v>
      </c>
      <c r="F13" s="269" t="s">
        <v>540</v>
      </c>
      <c r="G13" s="303" t="s">
        <v>579</v>
      </c>
      <c r="H13" s="269" t="s">
        <v>517</v>
      </c>
      <c r="I13" s="269"/>
    </row>
    <row r="14" spans="1:11" ht="25.5" x14ac:dyDescent="0.25">
      <c r="B14" s="303" t="s">
        <v>457</v>
      </c>
      <c r="C14" s="303" t="s">
        <v>442</v>
      </c>
      <c r="D14" s="303" t="s">
        <v>444</v>
      </c>
      <c r="E14" s="270">
        <v>2</v>
      </c>
      <c r="F14" s="303" t="s">
        <v>502</v>
      </c>
      <c r="G14" s="303" t="s">
        <v>579</v>
      </c>
      <c r="H14" s="269" t="s">
        <v>518</v>
      </c>
      <c r="I14" s="269"/>
    </row>
    <row r="15" spans="1:11" ht="38.25" x14ac:dyDescent="0.25">
      <c r="B15" s="269" t="s">
        <v>426</v>
      </c>
      <c r="C15" s="303" t="s">
        <v>443</v>
      </c>
      <c r="D15" s="303" t="s">
        <v>424</v>
      </c>
      <c r="E15" s="270">
        <v>3</v>
      </c>
      <c r="F15" s="303" t="s">
        <v>578</v>
      </c>
      <c r="G15" s="303" t="s">
        <v>503</v>
      </c>
      <c r="H15" s="303" t="s">
        <v>521</v>
      </c>
      <c r="I15" s="269"/>
    </row>
    <row r="16" spans="1:11" ht="38.25" x14ac:dyDescent="0.25">
      <c r="B16" s="269" t="s">
        <v>426</v>
      </c>
      <c r="C16" s="303" t="s">
        <v>443</v>
      </c>
      <c r="D16" s="303" t="s">
        <v>424</v>
      </c>
      <c r="E16" s="270">
        <v>4</v>
      </c>
      <c r="F16" s="269" t="s">
        <v>427</v>
      </c>
      <c r="G16" s="303" t="s">
        <v>504</v>
      </c>
      <c r="H16" s="303" t="s">
        <v>522</v>
      </c>
      <c r="I16" s="269"/>
    </row>
    <row r="17" spans="2:10" x14ac:dyDescent="0.25">
      <c r="B17" s="269" t="s">
        <v>428</v>
      </c>
      <c r="C17" s="303" t="s">
        <v>443</v>
      </c>
      <c r="D17" s="303" t="s">
        <v>444</v>
      </c>
      <c r="E17" s="270">
        <v>5</v>
      </c>
      <c r="F17" s="269" t="s">
        <v>483</v>
      </c>
      <c r="G17" s="303" t="s">
        <v>580</v>
      </c>
      <c r="H17" s="269" t="s">
        <v>519</v>
      </c>
      <c r="I17" s="269"/>
    </row>
    <row r="18" spans="2:10" ht="63.75" x14ac:dyDescent="0.25">
      <c r="B18" s="269" t="s">
        <v>428</v>
      </c>
      <c r="C18" s="303" t="s">
        <v>443</v>
      </c>
      <c r="D18" s="303" t="s">
        <v>424</v>
      </c>
      <c r="E18" s="270">
        <v>6</v>
      </c>
      <c r="F18" s="269" t="s">
        <v>429</v>
      </c>
      <c r="G18" s="269" t="s">
        <v>505</v>
      </c>
      <c r="H18" s="269" t="s">
        <v>507</v>
      </c>
      <c r="I18" s="269" t="s">
        <v>430</v>
      </c>
    </row>
    <row r="19" spans="2:10" x14ac:dyDescent="0.25">
      <c r="B19" s="269" t="s">
        <v>428</v>
      </c>
      <c r="C19" s="303" t="s">
        <v>443</v>
      </c>
      <c r="D19" s="303" t="s">
        <v>444</v>
      </c>
      <c r="E19" s="270">
        <v>7</v>
      </c>
      <c r="F19" s="269" t="s">
        <v>484</v>
      </c>
      <c r="G19" s="303" t="s">
        <v>580</v>
      </c>
      <c r="H19" s="269" t="s">
        <v>520</v>
      </c>
      <c r="I19" s="269"/>
    </row>
    <row r="20" spans="2:10" ht="63.75" x14ac:dyDescent="0.25">
      <c r="B20" s="269" t="s">
        <v>428</v>
      </c>
      <c r="C20" s="303" t="s">
        <v>443</v>
      </c>
      <c r="D20" s="303" t="s">
        <v>424</v>
      </c>
      <c r="E20" s="270">
        <v>8</v>
      </c>
      <c r="F20" s="269" t="s">
        <v>431</v>
      </c>
      <c r="G20" s="269" t="s">
        <v>506</v>
      </c>
      <c r="H20" s="269" t="s">
        <v>508</v>
      </c>
      <c r="I20" s="269" t="s">
        <v>432</v>
      </c>
    </row>
    <row r="21" spans="2:10" ht="63.75" x14ac:dyDescent="0.25">
      <c r="B21" s="303" t="s">
        <v>428</v>
      </c>
      <c r="C21" s="303" t="s">
        <v>442</v>
      </c>
      <c r="D21" s="303" t="s">
        <v>424</v>
      </c>
      <c r="E21" s="270">
        <v>9</v>
      </c>
      <c r="F21" s="269" t="s">
        <v>509</v>
      </c>
      <c r="G21" s="303" t="s">
        <v>580</v>
      </c>
      <c r="H21" s="269" t="s">
        <v>510</v>
      </c>
      <c r="I21" s="269" t="s">
        <v>456</v>
      </c>
    </row>
    <row r="22" spans="2:10" ht="38.25" x14ac:dyDescent="0.25">
      <c r="B22" s="303" t="s">
        <v>451</v>
      </c>
      <c r="C22" s="303" t="s">
        <v>442</v>
      </c>
      <c r="D22" s="303" t="s">
        <v>444</v>
      </c>
      <c r="E22" s="270">
        <v>10</v>
      </c>
      <c r="F22" s="269" t="s">
        <v>437</v>
      </c>
      <c r="G22" s="303" t="s">
        <v>585</v>
      </c>
      <c r="H22" s="303" t="s">
        <v>523</v>
      </c>
      <c r="I22" s="269"/>
    </row>
    <row r="23" spans="2:10" ht="51" x14ac:dyDescent="0.25">
      <c r="B23" s="303" t="s">
        <v>451</v>
      </c>
      <c r="C23" s="303" t="s">
        <v>442</v>
      </c>
      <c r="D23" s="303" t="s">
        <v>54</v>
      </c>
      <c r="E23" s="270">
        <v>11</v>
      </c>
      <c r="F23" s="269" t="s">
        <v>512</v>
      </c>
      <c r="G23" s="303" t="s">
        <v>586</v>
      </c>
      <c r="H23" s="303" t="s">
        <v>511</v>
      </c>
      <c r="I23" s="269"/>
    </row>
    <row r="24" spans="2:10" ht="76.5" x14ac:dyDescent="0.25">
      <c r="B24" s="303" t="s">
        <v>452</v>
      </c>
      <c r="C24" s="303" t="s">
        <v>442</v>
      </c>
      <c r="D24" s="303" t="s">
        <v>444</v>
      </c>
      <c r="E24" s="270">
        <v>12</v>
      </c>
      <c r="F24" s="269" t="s">
        <v>532</v>
      </c>
      <c r="G24" s="303" t="s">
        <v>585</v>
      </c>
      <c r="H24" s="303" t="s">
        <v>533</v>
      </c>
      <c r="I24" s="269" t="s">
        <v>434</v>
      </c>
    </row>
    <row r="25" spans="2:10" ht="63.75" x14ac:dyDescent="0.25">
      <c r="B25" s="303" t="s">
        <v>452</v>
      </c>
      <c r="C25" s="303" t="s">
        <v>442</v>
      </c>
      <c r="D25" s="303" t="s">
        <v>54</v>
      </c>
      <c r="E25" s="270">
        <v>13</v>
      </c>
      <c r="F25" s="269" t="s">
        <v>433</v>
      </c>
      <c r="G25" s="303" t="s">
        <v>587</v>
      </c>
      <c r="H25" s="303" t="s">
        <v>513</v>
      </c>
      <c r="I25" s="269"/>
    </row>
    <row r="26" spans="2:10" ht="63.75" x14ac:dyDescent="0.25">
      <c r="B26" s="303" t="s">
        <v>452</v>
      </c>
      <c r="C26" s="303" t="s">
        <v>442</v>
      </c>
      <c r="D26" s="303" t="s">
        <v>54</v>
      </c>
      <c r="E26" s="270">
        <v>14</v>
      </c>
      <c r="F26" s="269" t="s">
        <v>445</v>
      </c>
      <c r="G26" s="303" t="s">
        <v>587</v>
      </c>
      <c r="H26" s="303" t="s">
        <v>514</v>
      </c>
      <c r="I26" s="269"/>
    </row>
    <row r="27" spans="2:10" ht="63.75" x14ac:dyDescent="0.25">
      <c r="B27" s="303" t="s">
        <v>452</v>
      </c>
      <c r="C27" s="303" t="s">
        <v>442</v>
      </c>
      <c r="D27" s="303" t="s">
        <v>54</v>
      </c>
      <c r="E27" s="270">
        <v>15</v>
      </c>
      <c r="F27" s="303" t="s">
        <v>594</v>
      </c>
      <c r="G27" s="303" t="s">
        <v>597</v>
      </c>
      <c r="H27" s="303" t="s">
        <v>596</v>
      </c>
      <c r="I27" s="269"/>
    </row>
    <row r="28" spans="2:10" ht="63.75" x14ac:dyDescent="0.25">
      <c r="B28" s="303" t="s">
        <v>452</v>
      </c>
      <c r="C28" s="303" t="s">
        <v>442</v>
      </c>
      <c r="D28" s="303" t="s">
        <v>54</v>
      </c>
      <c r="E28" s="270">
        <v>16</v>
      </c>
      <c r="F28" s="303" t="s">
        <v>595</v>
      </c>
      <c r="G28" s="303" t="s">
        <v>597</v>
      </c>
      <c r="H28" s="303" t="s">
        <v>515</v>
      </c>
      <c r="I28" s="269"/>
    </row>
    <row r="29" spans="2:10" ht="38.25" x14ac:dyDescent="0.25">
      <c r="B29" s="303" t="s">
        <v>453</v>
      </c>
      <c r="C29" s="303" t="s">
        <v>442</v>
      </c>
      <c r="D29" s="303" t="s">
        <v>444</v>
      </c>
      <c r="E29" s="270">
        <v>17</v>
      </c>
      <c r="F29" s="269" t="s">
        <v>438</v>
      </c>
      <c r="G29" s="303" t="s">
        <v>588</v>
      </c>
      <c r="H29" s="303" t="s">
        <v>524</v>
      </c>
      <c r="I29" s="269"/>
    </row>
    <row r="30" spans="2:10" ht="63.75" x14ac:dyDescent="0.25">
      <c r="B30" s="303" t="s">
        <v>453</v>
      </c>
      <c r="C30" s="303" t="s">
        <v>442</v>
      </c>
      <c r="D30" s="303" t="s">
        <v>54</v>
      </c>
      <c r="E30" s="270">
        <v>18</v>
      </c>
      <c r="F30" s="269" t="s">
        <v>435</v>
      </c>
      <c r="G30" s="541" t="s">
        <v>589</v>
      </c>
      <c r="H30" s="542" t="s">
        <v>516</v>
      </c>
      <c r="I30" s="269" t="s">
        <v>436</v>
      </c>
    </row>
    <row r="31" spans="2:10" ht="76.5" x14ac:dyDescent="0.25">
      <c r="B31" s="303" t="s">
        <v>454</v>
      </c>
      <c r="C31" s="303" t="s">
        <v>442</v>
      </c>
      <c r="D31" s="303" t="s">
        <v>444</v>
      </c>
      <c r="E31" s="270">
        <v>19</v>
      </c>
      <c r="F31" s="269" t="s">
        <v>439</v>
      </c>
      <c r="G31" s="303" t="s">
        <v>590</v>
      </c>
      <c r="H31" s="303" t="s">
        <v>525</v>
      </c>
      <c r="I31" s="269"/>
      <c r="J31" s="305"/>
    </row>
    <row r="32" spans="2:10" ht="76.5" x14ac:dyDescent="0.25">
      <c r="B32" s="303" t="s">
        <v>454</v>
      </c>
      <c r="C32" s="303" t="s">
        <v>442</v>
      </c>
      <c r="D32" s="303" t="s">
        <v>54</v>
      </c>
      <c r="E32" s="270">
        <v>20</v>
      </c>
      <c r="F32" s="269" t="s">
        <v>527</v>
      </c>
      <c r="G32" s="303" t="s">
        <v>591</v>
      </c>
      <c r="H32" s="269" t="s">
        <v>526</v>
      </c>
      <c r="I32" s="269"/>
    </row>
    <row r="33" spans="2:11" ht="114.75" x14ac:dyDescent="0.25">
      <c r="B33" s="303" t="s">
        <v>454</v>
      </c>
      <c r="C33" s="303" t="s">
        <v>442</v>
      </c>
      <c r="D33" s="303" t="s">
        <v>54</v>
      </c>
      <c r="E33" s="270">
        <v>21</v>
      </c>
      <c r="F33" s="269" t="s">
        <v>528</v>
      </c>
      <c r="G33" s="303" t="s">
        <v>591</v>
      </c>
      <c r="H33" s="269" t="s">
        <v>529</v>
      </c>
      <c r="I33" s="269"/>
    </row>
    <row r="34" spans="2:11" ht="76.5" x14ac:dyDescent="0.25">
      <c r="B34" s="303" t="s">
        <v>454</v>
      </c>
      <c r="C34" s="303" t="s">
        <v>442</v>
      </c>
      <c r="D34" s="303" t="s">
        <v>54</v>
      </c>
      <c r="E34" s="270">
        <v>22</v>
      </c>
      <c r="F34" s="269" t="s">
        <v>530</v>
      </c>
      <c r="G34" s="303" t="s">
        <v>591</v>
      </c>
      <c r="H34" s="269" t="s">
        <v>531</v>
      </c>
      <c r="I34" s="269"/>
    </row>
    <row r="35" spans="2:11" ht="38.25" x14ac:dyDescent="0.25">
      <c r="B35" s="303" t="s">
        <v>455</v>
      </c>
      <c r="C35" s="303" t="s">
        <v>442</v>
      </c>
      <c r="D35" s="303" t="s">
        <v>444</v>
      </c>
      <c r="E35" s="270">
        <v>23</v>
      </c>
      <c r="F35" s="269" t="s">
        <v>534</v>
      </c>
      <c r="G35" s="303" t="s">
        <v>585</v>
      </c>
      <c r="H35" s="303" t="s">
        <v>535</v>
      </c>
      <c r="I35" s="269"/>
      <c r="J35" s="305"/>
      <c r="K35" s="305"/>
    </row>
    <row r="36" spans="2:11" ht="89.25" x14ac:dyDescent="0.25">
      <c r="B36" s="303" t="s">
        <v>455</v>
      </c>
      <c r="C36" s="303" t="s">
        <v>442</v>
      </c>
      <c r="D36" s="303" t="s">
        <v>424</v>
      </c>
      <c r="E36" s="270">
        <v>24</v>
      </c>
      <c r="F36" s="269" t="s">
        <v>449</v>
      </c>
      <c r="G36" s="303" t="s">
        <v>592</v>
      </c>
      <c r="H36" s="303" t="s">
        <v>536</v>
      </c>
      <c r="I36" s="269"/>
      <c r="J36" s="305"/>
      <c r="K36" s="305"/>
    </row>
    <row r="37" spans="2:11" ht="38.25" x14ac:dyDescent="0.25">
      <c r="B37" s="303" t="s">
        <v>455</v>
      </c>
      <c r="C37" s="303" t="s">
        <v>442</v>
      </c>
      <c r="D37" s="303" t="s">
        <v>444</v>
      </c>
      <c r="E37" s="270">
        <v>25</v>
      </c>
      <c r="F37" s="269" t="s">
        <v>538</v>
      </c>
      <c r="G37" s="303" t="s">
        <v>585</v>
      </c>
      <c r="H37" s="303" t="s">
        <v>537</v>
      </c>
      <c r="I37" s="271"/>
    </row>
    <row r="38" spans="2:11" ht="51" x14ac:dyDescent="0.25">
      <c r="B38" s="303" t="s">
        <v>455</v>
      </c>
      <c r="C38" s="303" t="s">
        <v>442</v>
      </c>
      <c r="D38" s="303" t="s">
        <v>54</v>
      </c>
      <c r="E38" s="270">
        <v>26</v>
      </c>
      <c r="F38" s="269" t="s">
        <v>450</v>
      </c>
      <c r="G38" s="303" t="s">
        <v>593</v>
      </c>
      <c r="H38" s="269" t="s">
        <v>539</v>
      </c>
      <c r="I38" s="269"/>
    </row>
    <row r="39" spans="2:11" x14ac:dyDescent="0.25">
      <c r="B39" s="75"/>
      <c r="C39" s="75"/>
      <c r="D39" s="75"/>
      <c r="E39" s="8"/>
      <c r="F39" s="75"/>
      <c r="G39" s="75"/>
      <c r="H39" s="75"/>
      <c r="I39" s="75"/>
    </row>
    <row r="40" spans="2:11" x14ac:dyDescent="0.25">
      <c r="B40" s="323"/>
      <c r="C40" s="75"/>
      <c r="D40" s="75"/>
      <c r="E40" s="8"/>
      <c r="F40" s="75"/>
      <c r="G40" s="75"/>
      <c r="H40" s="75"/>
      <c r="I40" s="75"/>
    </row>
    <row r="41" spans="2:11" x14ac:dyDescent="0.25">
      <c r="B41" s="75"/>
      <c r="C41" s="75"/>
      <c r="D41" s="75"/>
      <c r="E41" s="75"/>
      <c r="F41" s="75"/>
      <c r="G41" s="75"/>
      <c r="H41" s="75"/>
      <c r="I41" s="75"/>
    </row>
    <row r="42" spans="2:11" x14ac:dyDescent="0.25">
      <c r="B42" s="75"/>
      <c r="C42" s="75"/>
      <c r="D42" s="75"/>
      <c r="E42" s="75"/>
      <c r="F42" s="75"/>
      <c r="G42" s="75"/>
      <c r="H42" s="75"/>
      <c r="I42" s="75"/>
    </row>
    <row r="43" spans="2:11" x14ac:dyDescent="0.25">
      <c r="B43" s="75"/>
      <c r="C43" s="75"/>
      <c r="D43" s="75"/>
      <c r="E43" s="75"/>
      <c r="F43" s="75"/>
      <c r="G43" s="75"/>
      <c r="H43" s="75"/>
      <c r="I43" s="75"/>
    </row>
    <row r="44" spans="2:11" x14ac:dyDescent="0.25">
      <c r="B44" s="75"/>
      <c r="C44" s="75"/>
      <c r="D44" s="75"/>
      <c r="E44" s="75"/>
      <c r="F44" s="75"/>
      <c r="G44" s="75"/>
      <c r="H44" s="75"/>
      <c r="I44" s="75"/>
    </row>
    <row r="45" spans="2:11" x14ac:dyDescent="0.25">
      <c r="B45" s="75"/>
      <c r="C45" s="75"/>
      <c r="D45" s="75"/>
      <c r="E45" s="75"/>
      <c r="F45" s="75"/>
      <c r="G45" s="75"/>
      <c r="H45" s="75"/>
      <c r="I45" s="75"/>
    </row>
    <row r="46" spans="2:11" x14ac:dyDescent="0.25">
      <c r="B46" s="75"/>
      <c r="C46" s="75"/>
      <c r="D46" s="75"/>
      <c r="E46" s="75"/>
      <c r="F46" s="75"/>
      <c r="G46" s="75"/>
      <c r="H46" s="75"/>
      <c r="I46" s="75"/>
    </row>
    <row r="47" spans="2:11" x14ac:dyDescent="0.25">
      <c r="B47" s="75"/>
      <c r="C47" s="75"/>
      <c r="D47" s="75"/>
      <c r="E47" s="75"/>
      <c r="F47" s="75"/>
      <c r="G47" s="75"/>
      <c r="H47" s="75"/>
      <c r="I47" s="75"/>
    </row>
    <row r="48" spans="2:11" x14ac:dyDescent="0.25">
      <c r="B48" s="75"/>
      <c r="C48" s="75"/>
      <c r="D48" s="75"/>
      <c r="E48" s="75"/>
      <c r="F48" s="75"/>
      <c r="G48" s="75"/>
      <c r="H48" s="75"/>
      <c r="I48" s="75"/>
    </row>
    <row r="49" spans="2:9" x14ac:dyDescent="0.25">
      <c r="B49" s="75"/>
      <c r="C49" s="75"/>
      <c r="D49" s="75"/>
      <c r="E49" s="75"/>
      <c r="F49" s="75"/>
      <c r="G49" s="75"/>
      <c r="H49" s="75"/>
      <c r="I49" s="75"/>
    </row>
    <row r="50" spans="2:9" x14ac:dyDescent="0.25">
      <c r="B50" s="75"/>
      <c r="C50" s="75"/>
      <c r="D50" s="75"/>
      <c r="E50" s="75"/>
      <c r="F50" s="75"/>
      <c r="G50" s="75"/>
      <c r="H50" s="75"/>
      <c r="I50" s="75"/>
    </row>
    <row r="51" spans="2:9" x14ac:dyDescent="0.25">
      <c r="B51" s="75"/>
      <c r="C51" s="75"/>
      <c r="D51" s="75"/>
      <c r="E51" s="75"/>
      <c r="F51" s="75"/>
      <c r="G51" s="75"/>
      <c r="H51" s="75"/>
      <c r="I51" s="75"/>
    </row>
    <row r="52" spans="2:9" x14ac:dyDescent="0.25">
      <c r="B52" s="75"/>
      <c r="C52" s="75"/>
      <c r="D52" s="75"/>
      <c r="E52" s="75"/>
      <c r="F52" s="75"/>
      <c r="G52" s="75"/>
      <c r="H52" s="75"/>
      <c r="I52" s="75"/>
    </row>
    <row r="53" spans="2:9" x14ac:dyDescent="0.25">
      <c r="B53" s="75"/>
      <c r="C53" s="75"/>
      <c r="D53" s="75"/>
      <c r="E53" s="75"/>
      <c r="F53" s="75"/>
      <c r="G53" s="75"/>
      <c r="H53" s="75"/>
      <c r="I53" s="75"/>
    </row>
  </sheetData>
  <autoFilter ref="B12:I12" xr:uid="{00000000-0009-0000-0000-000003000000}"/>
  <mergeCells count="1">
    <mergeCell ref="B10:I10"/>
  </mergeCells>
  <hyperlinks>
    <hyperlink ref="B1" location="TOC!A1" display="TOC" xr:uid="{00000000-0004-0000-0300-000000000000}"/>
  </hyperlinks>
  <pageMargins left="0.70866141732283472" right="0.70866141732283472" top="0.74803149606299213" bottom="0.74803149606299213" header="0.31496062992125984" footer="0.31496062992125984"/>
  <pageSetup paperSize="9" scale="55" orientation="landscape" r:id="rId1"/>
  <headerFooter>
    <oddHeader>&amp;C&amp;F</oddHeader>
    <oddFooter>&amp;C&amp;A
Page &amp;P of &amp;N</oddFooter>
  </headerFooter>
  <rowBreaks count="1" manualBreakCount="1">
    <brk id="27"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1F2FF"/>
  </sheetPr>
  <dimension ref="B1:M24"/>
  <sheetViews>
    <sheetView zoomScale="90" zoomScaleNormal="90" zoomScaleSheetLayoutView="90" workbookViewId="0">
      <selection activeCell="B3" sqref="B3:H3"/>
    </sheetView>
  </sheetViews>
  <sheetFormatPr defaultRowHeight="15" x14ac:dyDescent="0.25"/>
  <cols>
    <col min="1" max="1" width="5.28515625" style="77" customWidth="1"/>
    <col min="2" max="2" width="15.7109375" style="77" customWidth="1"/>
    <col min="3" max="3" width="17.140625" style="77" customWidth="1"/>
    <col min="4" max="6" width="12.7109375" style="77" customWidth="1"/>
    <col min="7" max="7" width="15.7109375" style="77" customWidth="1"/>
    <col min="8" max="16384" width="9.140625" style="77"/>
  </cols>
  <sheetData>
    <row r="1" spans="2:13" x14ac:dyDescent="0.25">
      <c r="B1" s="78" t="s">
        <v>53</v>
      </c>
    </row>
    <row r="3" spans="2:13" ht="15.75" customHeight="1" x14ac:dyDescent="0.25">
      <c r="B3" s="686" t="s">
        <v>667</v>
      </c>
      <c r="C3" s="686"/>
      <c r="D3" s="686"/>
      <c r="E3" s="686"/>
      <c r="F3" s="686"/>
      <c r="G3" s="686"/>
      <c r="H3" s="686"/>
    </row>
    <row r="4" spans="2:13" x14ac:dyDescent="0.25">
      <c r="B4" s="12"/>
      <c r="C4" s="12"/>
      <c r="D4" s="12"/>
      <c r="E4" s="12"/>
      <c r="F4" s="12"/>
    </row>
    <row r="5" spans="2:13" x14ac:dyDescent="0.25">
      <c r="B5" s="687" t="s">
        <v>73</v>
      </c>
      <c r="C5" s="692" t="s">
        <v>341</v>
      </c>
      <c r="D5" s="690">
        <v>2020</v>
      </c>
      <c r="E5" s="692">
        <v>2021</v>
      </c>
      <c r="F5" s="694">
        <v>2022</v>
      </c>
      <c r="H5" s="111"/>
      <c r="I5" s="111"/>
      <c r="J5" s="80"/>
      <c r="K5" s="80"/>
      <c r="L5" s="80"/>
      <c r="M5" s="80"/>
    </row>
    <row r="6" spans="2:13" x14ac:dyDescent="0.25">
      <c r="B6" s="688"/>
      <c r="C6" s="693"/>
      <c r="D6" s="691"/>
      <c r="E6" s="693"/>
      <c r="F6" s="695"/>
      <c r="H6" s="111"/>
      <c r="I6" s="111"/>
      <c r="J6" s="80"/>
      <c r="K6" s="80"/>
      <c r="L6" s="80"/>
      <c r="M6" s="80"/>
    </row>
    <row r="7" spans="2:13" x14ac:dyDescent="0.25">
      <c r="B7" s="689"/>
      <c r="C7" s="276" t="s">
        <v>5</v>
      </c>
      <c r="D7" s="87" t="s">
        <v>6</v>
      </c>
      <c r="E7" s="282" t="s">
        <v>6</v>
      </c>
      <c r="F7" s="283" t="s">
        <v>6</v>
      </c>
    </row>
    <row r="8" spans="2:13" x14ac:dyDescent="0.25">
      <c r="B8" s="362" t="s">
        <v>8</v>
      </c>
      <c r="C8" s="426">
        <f>SUM(D8+E8+F8)</f>
        <v>143</v>
      </c>
      <c r="D8" s="427">
        <v>47</v>
      </c>
      <c r="E8" s="427">
        <v>42</v>
      </c>
      <c r="F8" s="428">
        <v>54</v>
      </c>
    </row>
    <row r="9" spans="2:13" x14ac:dyDescent="0.25">
      <c r="B9" s="362" t="s">
        <v>9</v>
      </c>
      <c r="C9" s="426">
        <f t="shared" ref="C9:C22" si="0">SUM(D9+E9+F9)</f>
        <v>159</v>
      </c>
      <c r="D9" s="427">
        <v>58</v>
      </c>
      <c r="E9" s="427">
        <v>52</v>
      </c>
      <c r="F9" s="428">
        <v>49</v>
      </c>
    </row>
    <row r="10" spans="2:13" x14ac:dyDescent="0.25">
      <c r="B10" s="362" t="s">
        <v>10</v>
      </c>
      <c r="C10" s="426">
        <f t="shared" si="0"/>
        <v>188</v>
      </c>
      <c r="D10" s="427">
        <v>72</v>
      </c>
      <c r="E10" s="427">
        <v>56</v>
      </c>
      <c r="F10" s="428">
        <v>60</v>
      </c>
    </row>
    <row r="11" spans="2:13" x14ac:dyDescent="0.25">
      <c r="B11" s="362" t="s">
        <v>11</v>
      </c>
      <c r="C11" s="426">
        <f t="shared" si="0"/>
        <v>159</v>
      </c>
      <c r="D11" s="427">
        <v>55</v>
      </c>
      <c r="E11" s="427">
        <v>51</v>
      </c>
      <c r="F11" s="428">
        <v>53</v>
      </c>
    </row>
    <row r="12" spans="2:13" x14ac:dyDescent="0.25">
      <c r="B12" s="362" t="s">
        <v>12</v>
      </c>
      <c r="C12" s="426">
        <f t="shared" si="0"/>
        <v>236</v>
      </c>
      <c r="D12" s="427">
        <v>76</v>
      </c>
      <c r="E12" s="427">
        <v>86</v>
      </c>
      <c r="F12" s="428">
        <v>74</v>
      </c>
    </row>
    <row r="13" spans="2:13" x14ac:dyDescent="0.25">
      <c r="B13" s="362" t="s">
        <v>13</v>
      </c>
      <c r="C13" s="426">
        <f t="shared" si="0"/>
        <v>277</v>
      </c>
      <c r="D13" s="427">
        <v>98</v>
      </c>
      <c r="E13" s="427">
        <v>88</v>
      </c>
      <c r="F13" s="428">
        <v>91</v>
      </c>
    </row>
    <row r="14" spans="2:13" x14ac:dyDescent="0.25">
      <c r="B14" s="362" t="s">
        <v>68</v>
      </c>
      <c r="C14" s="426">
        <f t="shared" si="0"/>
        <v>170</v>
      </c>
      <c r="D14" s="427">
        <v>56</v>
      </c>
      <c r="E14" s="427">
        <v>47</v>
      </c>
      <c r="F14" s="428">
        <v>67</v>
      </c>
    </row>
    <row r="15" spans="2:13" x14ac:dyDescent="0.25">
      <c r="B15" s="362" t="s">
        <v>14</v>
      </c>
      <c r="C15" s="426">
        <f t="shared" si="0"/>
        <v>355</v>
      </c>
      <c r="D15" s="427">
        <v>112</v>
      </c>
      <c r="E15" s="427">
        <v>127</v>
      </c>
      <c r="F15" s="428">
        <v>116</v>
      </c>
    </row>
    <row r="16" spans="2:13" x14ac:dyDescent="0.25">
      <c r="B16" s="362" t="s">
        <v>69</v>
      </c>
      <c r="C16" s="426">
        <f t="shared" si="0"/>
        <v>224</v>
      </c>
      <c r="D16" s="427">
        <v>82</v>
      </c>
      <c r="E16" s="427">
        <v>62</v>
      </c>
      <c r="F16" s="428">
        <v>80</v>
      </c>
    </row>
    <row r="17" spans="2:6" x14ac:dyDescent="0.25">
      <c r="B17" s="362" t="s">
        <v>70</v>
      </c>
      <c r="C17" s="426">
        <f t="shared" si="0"/>
        <v>103</v>
      </c>
      <c r="D17" s="427">
        <v>37</v>
      </c>
      <c r="E17" s="427">
        <v>31</v>
      </c>
      <c r="F17" s="428">
        <v>35</v>
      </c>
    </row>
    <row r="18" spans="2:6" x14ac:dyDescent="0.25">
      <c r="B18" s="362" t="s">
        <v>71</v>
      </c>
      <c r="C18" s="426">
        <f t="shared" si="0"/>
        <v>143</v>
      </c>
      <c r="D18" s="427">
        <v>59</v>
      </c>
      <c r="E18" s="427">
        <v>42</v>
      </c>
      <c r="F18" s="428">
        <v>42</v>
      </c>
    </row>
    <row r="19" spans="2:6" x14ac:dyDescent="0.25">
      <c r="B19" s="362" t="s">
        <v>72</v>
      </c>
      <c r="C19" s="426">
        <f t="shared" si="0"/>
        <v>331</v>
      </c>
      <c r="D19" s="427">
        <v>117</v>
      </c>
      <c r="E19" s="427">
        <v>124</v>
      </c>
      <c r="F19" s="428">
        <v>90</v>
      </c>
    </row>
    <row r="20" spans="2:6" x14ac:dyDescent="0.25">
      <c r="B20" s="362" t="s">
        <v>15</v>
      </c>
      <c r="C20" s="426">
        <f t="shared" si="0"/>
        <v>96</v>
      </c>
      <c r="D20" s="427">
        <v>35</v>
      </c>
      <c r="E20" s="427">
        <v>30</v>
      </c>
      <c r="F20" s="428">
        <v>31</v>
      </c>
    </row>
    <row r="21" spans="2:6" x14ac:dyDescent="0.25">
      <c r="B21" s="362" t="s">
        <v>100</v>
      </c>
      <c r="C21" s="426">
        <f t="shared" si="0"/>
        <v>56</v>
      </c>
      <c r="D21" s="427">
        <v>0</v>
      </c>
      <c r="E21" s="427">
        <v>2</v>
      </c>
      <c r="F21" s="428">
        <v>54</v>
      </c>
    </row>
    <row r="22" spans="2:6" s="76" customFormat="1" x14ac:dyDescent="0.25">
      <c r="B22" s="363" t="s">
        <v>90</v>
      </c>
      <c r="C22" s="429">
        <f t="shared" si="0"/>
        <v>2640</v>
      </c>
      <c r="D22" s="372">
        <f>SUM(D8:D21)</f>
        <v>904</v>
      </c>
      <c r="E22" s="372">
        <f>SUM(E8:E21)</f>
        <v>840</v>
      </c>
      <c r="F22" s="380">
        <f>SUM(F8:F21)</f>
        <v>896</v>
      </c>
    </row>
    <row r="23" spans="2:6" x14ac:dyDescent="0.25">
      <c r="B23" s="110" t="s">
        <v>291</v>
      </c>
      <c r="C23" s="79"/>
      <c r="D23" s="79"/>
      <c r="E23" s="79"/>
      <c r="F23" s="79"/>
    </row>
    <row r="24" spans="2:6" x14ac:dyDescent="0.25">
      <c r="B24" s="110"/>
    </row>
  </sheetData>
  <mergeCells count="6">
    <mergeCell ref="B3:H3"/>
    <mergeCell ref="B5:B7"/>
    <mergeCell ref="D5:D6"/>
    <mergeCell ref="E5:E6"/>
    <mergeCell ref="F5:F6"/>
    <mergeCell ref="C5:C6"/>
  </mergeCells>
  <hyperlinks>
    <hyperlink ref="B1" location="TOC!A1" display="TOC" xr:uid="{00000000-0004-0000-0400-000000000000}"/>
  </hyperlinks>
  <pageMargins left="0.70866141732283472" right="0.70866141732283472" top="0.74803149606299213" bottom="0.74803149606299213" header="0.31496062992125984" footer="0.31496062992125984"/>
  <pageSetup paperSize="9" scale="79" orientation="landscape" r:id="rId1"/>
  <headerFooter>
    <oddHeader>&amp;C&amp;F</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2FF"/>
  </sheetPr>
  <dimension ref="B1:AG96"/>
  <sheetViews>
    <sheetView zoomScale="90" zoomScaleNormal="90" zoomScaleSheetLayoutView="90" workbookViewId="0">
      <selection activeCell="C24" sqref="C24"/>
    </sheetView>
  </sheetViews>
  <sheetFormatPr defaultRowHeight="15" x14ac:dyDescent="0.25"/>
  <cols>
    <col min="1" max="1" width="4" style="77" customWidth="1"/>
    <col min="2" max="3" width="15.7109375" style="77" customWidth="1"/>
    <col min="4" max="4" width="10.140625" style="77" customWidth="1"/>
    <col min="5" max="10" width="8.7109375" style="77" customWidth="1"/>
    <col min="11" max="11" width="9.140625" style="77" customWidth="1"/>
    <col min="12" max="19" width="8.7109375" style="77" customWidth="1"/>
    <col min="20" max="16384" width="9.140625" style="77"/>
  </cols>
  <sheetData>
    <row r="1" spans="2:33" x14ac:dyDescent="0.25">
      <c r="B1" s="78" t="s">
        <v>53</v>
      </c>
    </row>
    <row r="2" spans="2:33" x14ac:dyDescent="0.25">
      <c r="B2" s="78"/>
      <c r="T2" s="305"/>
    </row>
    <row r="3" spans="2:33" ht="15.75" x14ac:dyDescent="0.25">
      <c r="B3" s="700" t="s">
        <v>464</v>
      </c>
      <c r="C3" s="700"/>
      <c r="D3" s="700"/>
      <c r="E3" s="700"/>
      <c r="F3" s="700"/>
      <c r="G3" s="700"/>
      <c r="H3" s="700"/>
      <c r="I3" s="700"/>
      <c r="J3" s="700"/>
      <c r="K3" s="700"/>
      <c r="L3" s="700"/>
      <c r="M3" s="700"/>
      <c r="N3" s="700"/>
    </row>
    <row r="4" spans="2:33" x14ac:dyDescent="0.25">
      <c r="B4" s="12"/>
      <c r="C4" s="12"/>
      <c r="D4" s="12"/>
      <c r="E4" s="12"/>
      <c r="F4" s="12"/>
      <c r="G4" s="12"/>
      <c r="H4" s="12"/>
      <c r="I4" s="12"/>
      <c r="J4" s="12"/>
      <c r="K4" s="12"/>
      <c r="L4" s="12"/>
      <c r="M4" s="12"/>
      <c r="N4" s="12"/>
      <c r="S4" s="102"/>
      <c r="T4" s="102"/>
      <c r="U4" s="102"/>
      <c r="V4" s="102"/>
      <c r="W4" s="102"/>
      <c r="X4" s="102"/>
      <c r="Y4" s="102"/>
      <c r="Z4" s="102"/>
      <c r="AA4" s="102"/>
      <c r="AB4" s="102"/>
      <c r="AC4" s="102"/>
    </row>
    <row r="5" spans="2:33" ht="15" customHeight="1" x14ac:dyDescent="0.25">
      <c r="B5" s="687" t="s">
        <v>73</v>
      </c>
      <c r="C5" s="692" t="s">
        <v>341</v>
      </c>
      <c r="D5" s="692" t="s">
        <v>344</v>
      </c>
      <c r="E5" s="692"/>
      <c r="F5" s="690" t="s">
        <v>28</v>
      </c>
      <c r="G5" s="690"/>
      <c r="H5" s="692" t="s">
        <v>29</v>
      </c>
      <c r="I5" s="692"/>
      <c r="J5" s="692" t="s">
        <v>30</v>
      </c>
      <c r="K5" s="692"/>
      <c r="L5" s="692" t="s">
        <v>31</v>
      </c>
      <c r="M5" s="692"/>
      <c r="N5" s="707" t="s">
        <v>326</v>
      </c>
      <c r="O5" s="707"/>
      <c r="P5" s="707" t="s">
        <v>327</v>
      </c>
      <c r="Q5" s="707"/>
      <c r="R5" s="712" t="s">
        <v>328</v>
      </c>
      <c r="S5" s="713"/>
      <c r="T5" s="111"/>
      <c r="U5" s="112"/>
      <c r="V5" s="112"/>
      <c r="W5" s="113"/>
      <c r="X5" s="113"/>
      <c r="Y5" s="113"/>
      <c r="Z5" s="113"/>
      <c r="AA5" s="113"/>
      <c r="AB5" s="113"/>
      <c r="AC5" s="114"/>
      <c r="AD5" s="115"/>
      <c r="AE5" s="115"/>
      <c r="AF5" s="80"/>
      <c r="AG5" s="80"/>
    </row>
    <row r="6" spans="2:33" ht="18" customHeight="1" x14ac:dyDescent="0.25">
      <c r="B6" s="688"/>
      <c r="C6" s="693"/>
      <c r="D6" s="693"/>
      <c r="E6" s="693"/>
      <c r="F6" s="691"/>
      <c r="G6" s="691"/>
      <c r="H6" s="693"/>
      <c r="I6" s="693"/>
      <c r="J6" s="693"/>
      <c r="K6" s="693"/>
      <c r="L6" s="693"/>
      <c r="M6" s="693"/>
      <c r="N6" s="705"/>
      <c r="O6" s="705"/>
      <c r="P6" s="705"/>
      <c r="Q6" s="705"/>
      <c r="R6" s="714"/>
      <c r="S6" s="715"/>
      <c r="T6" s="111"/>
      <c r="U6" s="112"/>
      <c r="V6" s="112"/>
      <c r="W6" s="113"/>
      <c r="X6" s="113"/>
      <c r="Y6" s="113"/>
      <c r="Z6" s="113"/>
      <c r="AA6" s="113"/>
      <c r="AB6" s="113"/>
      <c r="AC6" s="114"/>
      <c r="AD6" s="115"/>
      <c r="AE6" s="115"/>
      <c r="AF6" s="80"/>
      <c r="AG6" s="80"/>
    </row>
    <row r="7" spans="2:33" x14ac:dyDescent="0.25">
      <c r="B7" s="689"/>
      <c r="C7" s="276" t="s">
        <v>5</v>
      </c>
      <c r="D7" s="276" t="s">
        <v>6</v>
      </c>
      <c r="E7" s="274" t="s">
        <v>7</v>
      </c>
      <c r="F7" s="87" t="s">
        <v>6</v>
      </c>
      <c r="G7" s="87" t="s">
        <v>7</v>
      </c>
      <c r="H7" s="282" t="s">
        <v>6</v>
      </c>
      <c r="I7" s="282" t="s">
        <v>7</v>
      </c>
      <c r="J7" s="282" t="s">
        <v>6</v>
      </c>
      <c r="K7" s="282" t="s">
        <v>7</v>
      </c>
      <c r="L7" s="282" t="s">
        <v>6</v>
      </c>
      <c r="M7" s="282" t="s">
        <v>7</v>
      </c>
      <c r="N7" s="295" t="s">
        <v>6</v>
      </c>
      <c r="O7" s="295" t="s">
        <v>7</v>
      </c>
      <c r="P7" s="295" t="s">
        <v>6</v>
      </c>
      <c r="Q7" s="295" t="s">
        <v>7</v>
      </c>
      <c r="R7" s="588" t="s">
        <v>6</v>
      </c>
      <c r="S7" s="589" t="s">
        <v>7</v>
      </c>
      <c r="T7" s="112"/>
      <c r="U7" s="112"/>
      <c r="V7" s="112"/>
      <c r="W7" s="113"/>
      <c r="X7" s="113"/>
      <c r="Y7" s="113"/>
      <c r="Z7" s="113"/>
      <c r="AA7" s="113"/>
      <c r="AB7" s="113"/>
      <c r="AC7" s="114"/>
      <c r="AD7" s="115"/>
      <c r="AE7" s="115"/>
      <c r="AF7" s="115"/>
      <c r="AG7" s="115"/>
    </row>
    <row r="8" spans="2:33" x14ac:dyDescent="0.25">
      <c r="B8" s="362" t="s">
        <v>8</v>
      </c>
      <c r="C8" s="152">
        <f t="shared" ref="C8:C21" si="0">SUM(F8+H8+J8+L8+N8+P8+R8)</f>
        <v>143</v>
      </c>
      <c r="D8" s="152">
        <f>SUM(F8+H8+J8+L8+N8+P8)</f>
        <v>137</v>
      </c>
      <c r="E8" s="337">
        <f>D8/C8</f>
        <v>0.95804195804195802</v>
      </c>
      <c r="F8" s="116">
        <v>34</v>
      </c>
      <c r="G8" s="337">
        <f>F8/$D8</f>
        <v>0.24817518248175183</v>
      </c>
      <c r="H8" s="117">
        <v>51</v>
      </c>
      <c r="I8" s="337">
        <f>H8/$D8</f>
        <v>0.37226277372262773</v>
      </c>
      <c r="J8" s="117">
        <v>30</v>
      </c>
      <c r="K8" s="337">
        <f>J8/$D8</f>
        <v>0.21897810218978103</v>
      </c>
      <c r="L8" s="117">
        <v>19</v>
      </c>
      <c r="M8" s="337">
        <f>L8/$D8</f>
        <v>0.13868613138686131</v>
      </c>
      <c r="N8" s="117">
        <v>1</v>
      </c>
      <c r="O8" s="337">
        <f>N8/$D8</f>
        <v>7.2992700729927005E-3</v>
      </c>
      <c r="P8" s="118">
        <v>2</v>
      </c>
      <c r="Q8" s="337">
        <f>P8/$D8</f>
        <v>1.4598540145985401E-2</v>
      </c>
      <c r="R8" s="590">
        <v>6</v>
      </c>
      <c r="S8" s="591">
        <f t="shared" ref="S8:S22" si="1">R8/C8</f>
        <v>4.195804195804196E-2</v>
      </c>
      <c r="T8" s="94"/>
      <c r="U8" s="94"/>
      <c r="V8" s="119"/>
      <c r="W8" s="94"/>
      <c r="X8" s="120"/>
      <c r="Y8" s="94"/>
      <c r="Z8" s="120"/>
      <c r="AA8" s="94"/>
      <c r="AB8" s="16"/>
      <c r="AC8" s="16"/>
      <c r="AD8" s="94"/>
      <c r="AE8" s="370"/>
      <c r="AF8" s="94"/>
      <c r="AG8" s="371"/>
    </row>
    <row r="9" spans="2:33" x14ac:dyDescent="0.25">
      <c r="B9" s="362" t="s">
        <v>9</v>
      </c>
      <c r="C9" s="152">
        <f t="shared" si="0"/>
        <v>159</v>
      </c>
      <c r="D9" s="152">
        <f t="shared" ref="D9:D21" si="2">SUM(F9+H9+J9+L9+N9+P9)</f>
        <v>159</v>
      </c>
      <c r="E9" s="337">
        <f t="shared" ref="E9:E22" si="3">D9/C9</f>
        <v>1</v>
      </c>
      <c r="F9" s="116">
        <v>37</v>
      </c>
      <c r="G9" s="337">
        <f t="shared" ref="G9:I21" si="4">F9/$D9</f>
        <v>0.23270440251572327</v>
      </c>
      <c r="H9" s="117">
        <v>72</v>
      </c>
      <c r="I9" s="337">
        <f t="shared" si="4"/>
        <v>0.45283018867924529</v>
      </c>
      <c r="J9" s="117">
        <v>35</v>
      </c>
      <c r="K9" s="337">
        <f t="shared" ref="K9" si="5">J9/$D9</f>
        <v>0.22012578616352202</v>
      </c>
      <c r="L9" s="117">
        <v>15</v>
      </c>
      <c r="M9" s="337">
        <f t="shared" ref="M9" si="6">L9/$D9</f>
        <v>9.4339622641509441E-2</v>
      </c>
      <c r="N9" s="117">
        <v>0</v>
      </c>
      <c r="O9" s="337">
        <f t="shared" ref="O9" si="7">N9/$D9</f>
        <v>0</v>
      </c>
      <c r="P9" s="118">
        <v>0</v>
      </c>
      <c r="Q9" s="337">
        <f t="shared" ref="Q9" si="8">P9/$D9</f>
        <v>0</v>
      </c>
      <c r="R9" s="590">
        <v>0</v>
      </c>
      <c r="S9" s="591">
        <f t="shared" si="1"/>
        <v>0</v>
      </c>
      <c r="T9" s="94"/>
      <c r="U9" s="94"/>
      <c r="V9" s="119"/>
      <c r="W9" s="94"/>
      <c r="X9" s="120"/>
      <c r="Y9" s="94"/>
      <c r="Z9" s="120"/>
      <c r="AA9" s="94"/>
      <c r="AB9" s="16"/>
      <c r="AC9" s="16"/>
      <c r="AD9" s="94"/>
      <c r="AE9" s="370"/>
      <c r="AF9" s="94"/>
      <c r="AG9" s="371"/>
    </row>
    <row r="10" spans="2:33" x14ac:dyDescent="0.25">
      <c r="B10" s="362" t="s">
        <v>10</v>
      </c>
      <c r="C10" s="152">
        <f t="shared" si="0"/>
        <v>188</v>
      </c>
      <c r="D10" s="152">
        <f t="shared" si="2"/>
        <v>165</v>
      </c>
      <c r="E10" s="337">
        <f t="shared" si="3"/>
        <v>0.87765957446808507</v>
      </c>
      <c r="F10" s="121">
        <v>44</v>
      </c>
      <c r="G10" s="337">
        <f t="shared" si="4"/>
        <v>0.26666666666666666</v>
      </c>
      <c r="H10" s="152">
        <v>66</v>
      </c>
      <c r="I10" s="337">
        <f t="shared" si="4"/>
        <v>0.4</v>
      </c>
      <c r="J10" s="122">
        <v>40</v>
      </c>
      <c r="K10" s="337">
        <f t="shared" ref="K10" si="9">J10/$D10</f>
        <v>0.24242424242424243</v>
      </c>
      <c r="L10" s="152">
        <v>12</v>
      </c>
      <c r="M10" s="337">
        <f t="shared" ref="M10" si="10">L10/$D10</f>
        <v>7.2727272727272724E-2</v>
      </c>
      <c r="N10" s="152">
        <v>1</v>
      </c>
      <c r="O10" s="337">
        <f t="shared" ref="O10" si="11">N10/$D10</f>
        <v>6.0606060606060606E-3</v>
      </c>
      <c r="P10" s="123">
        <v>2</v>
      </c>
      <c r="Q10" s="337">
        <f t="shared" ref="Q10" si="12">P10/$D10</f>
        <v>1.2121212121212121E-2</v>
      </c>
      <c r="R10" s="590">
        <v>23</v>
      </c>
      <c r="S10" s="591">
        <f t="shared" si="1"/>
        <v>0.12234042553191489</v>
      </c>
      <c r="T10" s="94"/>
      <c r="U10" s="94"/>
      <c r="V10" s="119"/>
      <c r="W10" s="94"/>
      <c r="X10" s="120"/>
      <c r="Y10" s="94"/>
      <c r="Z10" s="120"/>
      <c r="AA10" s="94"/>
      <c r="AB10" s="16"/>
      <c r="AC10" s="16"/>
      <c r="AD10" s="94"/>
      <c r="AE10" s="370"/>
      <c r="AF10" s="94"/>
      <c r="AG10" s="371"/>
    </row>
    <row r="11" spans="2:33" x14ac:dyDescent="0.25">
      <c r="B11" s="362" t="s">
        <v>11</v>
      </c>
      <c r="C11" s="152">
        <f t="shared" si="0"/>
        <v>159</v>
      </c>
      <c r="D11" s="152">
        <f t="shared" si="2"/>
        <v>150</v>
      </c>
      <c r="E11" s="337">
        <f t="shared" si="3"/>
        <v>0.94339622641509435</v>
      </c>
      <c r="F11" s="121">
        <v>40</v>
      </c>
      <c r="G11" s="337">
        <f t="shared" si="4"/>
        <v>0.26666666666666666</v>
      </c>
      <c r="H11" s="152">
        <v>67</v>
      </c>
      <c r="I11" s="337">
        <f t="shared" si="4"/>
        <v>0.44666666666666666</v>
      </c>
      <c r="J11" s="122">
        <v>29</v>
      </c>
      <c r="K11" s="337">
        <f t="shared" ref="K11" si="13">J11/$D11</f>
        <v>0.19333333333333333</v>
      </c>
      <c r="L11" s="152">
        <v>14</v>
      </c>
      <c r="M11" s="337">
        <f t="shared" ref="M11" si="14">L11/$D11</f>
        <v>9.3333333333333338E-2</v>
      </c>
      <c r="N11" s="152">
        <v>0</v>
      </c>
      <c r="O11" s="337">
        <f t="shared" ref="O11" si="15">N11/$D11</f>
        <v>0</v>
      </c>
      <c r="P11" s="123">
        <v>0</v>
      </c>
      <c r="Q11" s="337">
        <f t="shared" ref="Q11" si="16">P11/$D11</f>
        <v>0</v>
      </c>
      <c r="R11" s="590">
        <v>9</v>
      </c>
      <c r="S11" s="591">
        <f t="shared" si="1"/>
        <v>5.6603773584905662E-2</v>
      </c>
      <c r="T11" s="94"/>
      <c r="U11" s="94"/>
      <c r="V11" s="119"/>
      <c r="W11" s="94"/>
      <c r="X11" s="120"/>
      <c r="Y11" s="94"/>
      <c r="Z11" s="120"/>
      <c r="AA11" s="94"/>
      <c r="AB11" s="16"/>
      <c r="AC11" s="16"/>
      <c r="AD11" s="94"/>
      <c r="AE11" s="370"/>
      <c r="AF11" s="94"/>
      <c r="AG11" s="371"/>
    </row>
    <row r="12" spans="2:33" x14ac:dyDescent="0.25">
      <c r="B12" s="362" t="s">
        <v>12</v>
      </c>
      <c r="C12" s="152">
        <f t="shared" si="0"/>
        <v>236</v>
      </c>
      <c r="D12" s="152">
        <f t="shared" si="2"/>
        <v>232</v>
      </c>
      <c r="E12" s="337">
        <f t="shared" si="3"/>
        <v>0.98305084745762716</v>
      </c>
      <c r="F12" s="121">
        <v>58</v>
      </c>
      <c r="G12" s="337">
        <f t="shared" si="4"/>
        <v>0.25</v>
      </c>
      <c r="H12" s="152">
        <v>94</v>
      </c>
      <c r="I12" s="337">
        <f t="shared" si="4"/>
        <v>0.40517241379310343</v>
      </c>
      <c r="J12" s="122">
        <v>55</v>
      </c>
      <c r="K12" s="337">
        <f t="shared" ref="K12" si="17">J12/$D12</f>
        <v>0.23706896551724138</v>
      </c>
      <c r="L12" s="152">
        <v>20</v>
      </c>
      <c r="M12" s="337">
        <f t="shared" ref="M12" si="18">L12/$D12</f>
        <v>8.6206896551724144E-2</v>
      </c>
      <c r="N12" s="152">
        <v>1</v>
      </c>
      <c r="O12" s="337">
        <f t="shared" ref="O12" si="19">N12/$D12</f>
        <v>4.3103448275862068E-3</v>
      </c>
      <c r="P12" s="123">
        <v>4</v>
      </c>
      <c r="Q12" s="337">
        <f t="shared" ref="Q12" si="20">P12/$D12</f>
        <v>1.7241379310344827E-2</v>
      </c>
      <c r="R12" s="590">
        <v>4</v>
      </c>
      <c r="S12" s="591">
        <f t="shared" si="1"/>
        <v>1.6949152542372881E-2</v>
      </c>
      <c r="T12" s="94"/>
      <c r="U12" s="94"/>
      <c r="V12" s="119"/>
      <c r="W12" s="94"/>
      <c r="X12" s="120"/>
      <c r="Y12" s="94"/>
      <c r="Z12" s="120"/>
      <c r="AA12" s="94"/>
      <c r="AB12" s="16"/>
      <c r="AC12" s="16"/>
      <c r="AD12" s="94"/>
      <c r="AE12" s="370"/>
      <c r="AF12" s="94"/>
      <c r="AG12" s="371"/>
    </row>
    <row r="13" spans="2:33" x14ac:dyDescent="0.25">
      <c r="B13" s="362" t="s">
        <v>13</v>
      </c>
      <c r="C13" s="152">
        <f t="shared" si="0"/>
        <v>277</v>
      </c>
      <c r="D13" s="152">
        <f t="shared" si="2"/>
        <v>250</v>
      </c>
      <c r="E13" s="337">
        <f t="shared" si="3"/>
        <v>0.90252707581227432</v>
      </c>
      <c r="F13" s="121">
        <v>65</v>
      </c>
      <c r="G13" s="337">
        <f t="shared" si="4"/>
        <v>0.26</v>
      </c>
      <c r="H13" s="152">
        <v>98</v>
      </c>
      <c r="I13" s="337">
        <f t="shared" si="4"/>
        <v>0.39200000000000002</v>
      </c>
      <c r="J13" s="122">
        <v>64</v>
      </c>
      <c r="K13" s="337">
        <f t="shared" ref="K13" si="21">J13/$D13</f>
        <v>0.25600000000000001</v>
      </c>
      <c r="L13" s="152">
        <v>21</v>
      </c>
      <c r="M13" s="337">
        <f t="shared" ref="M13" si="22">L13/$D13</f>
        <v>8.4000000000000005E-2</v>
      </c>
      <c r="N13" s="152">
        <v>0</v>
      </c>
      <c r="O13" s="337">
        <f t="shared" ref="O13" si="23">N13/$D13</f>
        <v>0</v>
      </c>
      <c r="P13" s="123">
        <v>2</v>
      </c>
      <c r="Q13" s="337">
        <f t="shared" ref="Q13" si="24">P13/$D13</f>
        <v>8.0000000000000002E-3</v>
      </c>
      <c r="R13" s="590">
        <v>27</v>
      </c>
      <c r="S13" s="591">
        <f t="shared" si="1"/>
        <v>9.7472924187725629E-2</v>
      </c>
      <c r="T13" s="94"/>
      <c r="U13" s="94"/>
      <c r="V13" s="119"/>
      <c r="W13" s="94"/>
      <c r="X13" s="120"/>
      <c r="Y13" s="94"/>
      <c r="Z13" s="120"/>
      <c r="AA13" s="94"/>
      <c r="AB13" s="16"/>
      <c r="AC13" s="16"/>
      <c r="AD13" s="94"/>
      <c r="AE13" s="370"/>
      <c r="AF13" s="94"/>
      <c r="AG13" s="371"/>
    </row>
    <row r="14" spans="2:33" x14ac:dyDescent="0.25">
      <c r="B14" s="362" t="s">
        <v>68</v>
      </c>
      <c r="C14" s="152">
        <f t="shared" si="0"/>
        <v>170</v>
      </c>
      <c r="D14" s="152">
        <f t="shared" si="2"/>
        <v>167</v>
      </c>
      <c r="E14" s="337">
        <f t="shared" si="3"/>
        <v>0.98235294117647054</v>
      </c>
      <c r="F14" s="121">
        <v>50</v>
      </c>
      <c r="G14" s="337">
        <f t="shared" si="4"/>
        <v>0.29940119760479039</v>
      </c>
      <c r="H14" s="152">
        <v>68</v>
      </c>
      <c r="I14" s="337">
        <f t="shared" si="4"/>
        <v>0.40718562874251496</v>
      </c>
      <c r="J14" s="122">
        <v>36</v>
      </c>
      <c r="K14" s="337">
        <f t="shared" ref="K14" si="25">J14/$D14</f>
        <v>0.21556886227544911</v>
      </c>
      <c r="L14" s="152">
        <v>12</v>
      </c>
      <c r="M14" s="337">
        <f t="shared" ref="M14" si="26">L14/$D14</f>
        <v>7.1856287425149698E-2</v>
      </c>
      <c r="N14" s="152">
        <v>0</v>
      </c>
      <c r="O14" s="337">
        <f t="shared" ref="O14" si="27">N14/$D14</f>
        <v>0</v>
      </c>
      <c r="P14" s="123">
        <v>1</v>
      </c>
      <c r="Q14" s="337">
        <f t="shared" ref="Q14" si="28">P14/$D14</f>
        <v>5.9880239520958087E-3</v>
      </c>
      <c r="R14" s="590">
        <v>3</v>
      </c>
      <c r="S14" s="591">
        <f t="shared" si="1"/>
        <v>1.7647058823529412E-2</v>
      </c>
      <c r="T14" s="94"/>
      <c r="U14" s="94"/>
      <c r="V14" s="119"/>
      <c r="W14" s="94"/>
      <c r="X14" s="120"/>
      <c r="Y14" s="94"/>
      <c r="Z14" s="120"/>
      <c r="AA14" s="94"/>
      <c r="AB14" s="16"/>
      <c r="AC14" s="16"/>
      <c r="AD14" s="94"/>
      <c r="AE14" s="370"/>
      <c r="AF14" s="94"/>
      <c r="AG14" s="371"/>
    </row>
    <row r="15" spans="2:33" x14ac:dyDescent="0.25">
      <c r="B15" s="362" t="s">
        <v>14</v>
      </c>
      <c r="C15" s="152">
        <f t="shared" si="0"/>
        <v>355</v>
      </c>
      <c r="D15" s="152">
        <f t="shared" si="2"/>
        <v>312</v>
      </c>
      <c r="E15" s="337">
        <f t="shared" si="3"/>
        <v>0.87887323943661977</v>
      </c>
      <c r="F15" s="121">
        <v>76</v>
      </c>
      <c r="G15" s="337">
        <f t="shared" si="4"/>
        <v>0.24358974358974358</v>
      </c>
      <c r="H15" s="152">
        <v>138</v>
      </c>
      <c r="I15" s="337">
        <f t="shared" si="4"/>
        <v>0.44230769230769229</v>
      </c>
      <c r="J15" s="122">
        <v>58</v>
      </c>
      <c r="K15" s="337">
        <f t="shared" ref="K15" si="29">J15/$D15</f>
        <v>0.1858974358974359</v>
      </c>
      <c r="L15" s="152">
        <v>32</v>
      </c>
      <c r="M15" s="337">
        <f t="shared" ref="M15" si="30">L15/$D15</f>
        <v>0.10256410256410256</v>
      </c>
      <c r="N15" s="152">
        <v>2</v>
      </c>
      <c r="O15" s="337">
        <f t="shared" ref="O15" si="31">N15/$D15</f>
        <v>6.41025641025641E-3</v>
      </c>
      <c r="P15" s="123">
        <v>6</v>
      </c>
      <c r="Q15" s="337">
        <f t="shared" ref="Q15" si="32">P15/$D15</f>
        <v>1.9230769230769232E-2</v>
      </c>
      <c r="R15" s="590">
        <v>43</v>
      </c>
      <c r="S15" s="591">
        <f t="shared" si="1"/>
        <v>0.12112676056338029</v>
      </c>
      <c r="T15" s="94"/>
      <c r="U15" s="94"/>
      <c r="V15" s="119"/>
      <c r="W15" s="94"/>
      <c r="X15" s="120"/>
      <c r="Y15" s="94"/>
      <c r="Z15" s="120"/>
      <c r="AA15" s="94"/>
      <c r="AB15" s="16"/>
      <c r="AC15" s="16"/>
      <c r="AD15" s="94"/>
      <c r="AE15" s="370"/>
      <c r="AF15" s="94"/>
      <c r="AG15" s="371"/>
    </row>
    <row r="16" spans="2:33" x14ac:dyDescent="0.25">
      <c r="B16" s="362" t="s">
        <v>69</v>
      </c>
      <c r="C16" s="152">
        <f t="shared" si="0"/>
        <v>224</v>
      </c>
      <c r="D16" s="152">
        <f t="shared" si="2"/>
        <v>219</v>
      </c>
      <c r="E16" s="337">
        <f t="shared" si="3"/>
        <v>0.9776785714285714</v>
      </c>
      <c r="F16" s="121">
        <v>51</v>
      </c>
      <c r="G16" s="337">
        <f t="shared" si="4"/>
        <v>0.23287671232876711</v>
      </c>
      <c r="H16" s="152">
        <v>96</v>
      </c>
      <c r="I16" s="337">
        <f t="shared" si="4"/>
        <v>0.43835616438356162</v>
      </c>
      <c r="J16" s="122">
        <v>40</v>
      </c>
      <c r="K16" s="337">
        <f t="shared" ref="K16" si="33">J16/$D16</f>
        <v>0.18264840182648401</v>
      </c>
      <c r="L16" s="152">
        <v>23</v>
      </c>
      <c r="M16" s="337">
        <f t="shared" ref="M16" si="34">L16/$D16</f>
        <v>0.1050228310502283</v>
      </c>
      <c r="N16" s="152">
        <v>1</v>
      </c>
      <c r="O16" s="337">
        <f t="shared" ref="O16" si="35">N16/$D16</f>
        <v>4.5662100456621002E-3</v>
      </c>
      <c r="P16" s="123">
        <v>8</v>
      </c>
      <c r="Q16" s="337">
        <f t="shared" ref="Q16" si="36">P16/$D16</f>
        <v>3.6529680365296802E-2</v>
      </c>
      <c r="R16" s="590">
        <v>5</v>
      </c>
      <c r="S16" s="591">
        <f t="shared" si="1"/>
        <v>2.2321428571428572E-2</v>
      </c>
      <c r="T16" s="94"/>
      <c r="U16" s="94"/>
      <c r="V16" s="119"/>
      <c r="W16" s="94"/>
      <c r="X16" s="120"/>
      <c r="Y16" s="94"/>
      <c r="Z16" s="120"/>
      <c r="AA16" s="94"/>
      <c r="AB16" s="16"/>
      <c r="AC16" s="16"/>
      <c r="AD16" s="94"/>
      <c r="AE16" s="370"/>
      <c r="AF16" s="94"/>
      <c r="AG16" s="371"/>
    </row>
    <row r="17" spans="2:33" x14ac:dyDescent="0.25">
      <c r="B17" s="362" t="s">
        <v>70</v>
      </c>
      <c r="C17" s="152">
        <f t="shared" si="0"/>
        <v>103</v>
      </c>
      <c r="D17" s="152">
        <f t="shared" si="2"/>
        <v>99</v>
      </c>
      <c r="E17" s="337">
        <f t="shared" si="3"/>
        <v>0.96116504854368934</v>
      </c>
      <c r="F17" s="121">
        <v>24</v>
      </c>
      <c r="G17" s="337">
        <f t="shared" si="4"/>
        <v>0.24242424242424243</v>
      </c>
      <c r="H17" s="152">
        <v>46</v>
      </c>
      <c r="I17" s="337">
        <f t="shared" si="4"/>
        <v>0.46464646464646464</v>
      </c>
      <c r="J17" s="122">
        <v>22</v>
      </c>
      <c r="K17" s="337">
        <f t="shared" ref="K17" si="37">J17/$D17</f>
        <v>0.22222222222222221</v>
      </c>
      <c r="L17" s="152">
        <v>7</v>
      </c>
      <c r="M17" s="337">
        <f t="shared" ref="M17" si="38">L17/$D17</f>
        <v>7.0707070707070704E-2</v>
      </c>
      <c r="N17" s="152">
        <v>0</v>
      </c>
      <c r="O17" s="337">
        <f t="shared" ref="O17" si="39">N17/$D17</f>
        <v>0</v>
      </c>
      <c r="P17" s="123">
        <v>0</v>
      </c>
      <c r="Q17" s="337">
        <f t="shared" ref="Q17" si="40">P17/$D17</f>
        <v>0</v>
      </c>
      <c r="R17" s="590">
        <v>4</v>
      </c>
      <c r="S17" s="591">
        <f t="shared" si="1"/>
        <v>3.8834951456310676E-2</v>
      </c>
      <c r="T17" s="94"/>
      <c r="U17" s="94"/>
      <c r="V17" s="119"/>
      <c r="W17" s="94"/>
      <c r="X17" s="120"/>
      <c r="Y17" s="94"/>
      <c r="Z17" s="120"/>
      <c r="AA17" s="94"/>
      <c r="AB17" s="16"/>
      <c r="AC17" s="16"/>
      <c r="AD17" s="94"/>
      <c r="AE17" s="370"/>
      <c r="AF17" s="94"/>
      <c r="AG17" s="371"/>
    </row>
    <row r="18" spans="2:33" x14ac:dyDescent="0.25">
      <c r="B18" s="362" t="s">
        <v>71</v>
      </c>
      <c r="C18" s="152">
        <f t="shared" si="0"/>
        <v>143</v>
      </c>
      <c r="D18" s="152">
        <f t="shared" si="2"/>
        <v>99</v>
      </c>
      <c r="E18" s="337">
        <f t="shared" si="3"/>
        <v>0.69230769230769229</v>
      </c>
      <c r="F18" s="121">
        <v>27</v>
      </c>
      <c r="G18" s="337">
        <f t="shared" si="4"/>
        <v>0.27272727272727271</v>
      </c>
      <c r="H18" s="152">
        <v>43</v>
      </c>
      <c r="I18" s="337">
        <f t="shared" si="4"/>
        <v>0.43434343434343436</v>
      </c>
      <c r="J18" s="122">
        <v>19</v>
      </c>
      <c r="K18" s="337">
        <f t="shared" ref="K18" si="41">J18/$D18</f>
        <v>0.19191919191919191</v>
      </c>
      <c r="L18" s="152">
        <v>8</v>
      </c>
      <c r="M18" s="337">
        <f t="shared" ref="M18" si="42">L18/$D18</f>
        <v>8.0808080808080815E-2</v>
      </c>
      <c r="N18" s="152">
        <v>0</v>
      </c>
      <c r="O18" s="337">
        <f t="shared" ref="O18" si="43">N18/$D18</f>
        <v>0</v>
      </c>
      <c r="P18" s="123">
        <v>2</v>
      </c>
      <c r="Q18" s="337">
        <f t="shared" ref="Q18" si="44">P18/$D18</f>
        <v>2.0202020202020204E-2</v>
      </c>
      <c r="R18" s="590">
        <v>44</v>
      </c>
      <c r="S18" s="591">
        <f t="shared" si="1"/>
        <v>0.30769230769230771</v>
      </c>
      <c r="T18" s="94"/>
      <c r="U18" s="94"/>
      <c r="V18" s="119"/>
      <c r="W18" s="94"/>
      <c r="X18" s="120"/>
      <c r="Y18" s="94"/>
      <c r="Z18" s="120"/>
      <c r="AA18" s="94"/>
      <c r="AB18" s="16"/>
      <c r="AC18" s="16"/>
      <c r="AD18" s="94"/>
      <c r="AE18" s="370"/>
      <c r="AF18" s="94"/>
      <c r="AG18" s="371"/>
    </row>
    <row r="19" spans="2:33" x14ac:dyDescent="0.25">
      <c r="B19" s="362" t="s">
        <v>72</v>
      </c>
      <c r="C19" s="152">
        <f t="shared" si="0"/>
        <v>331</v>
      </c>
      <c r="D19" s="152">
        <f t="shared" si="2"/>
        <v>319</v>
      </c>
      <c r="E19" s="337">
        <f t="shared" si="3"/>
        <v>0.96374622356495465</v>
      </c>
      <c r="F19" s="121">
        <v>90</v>
      </c>
      <c r="G19" s="337">
        <f t="shared" si="4"/>
        <v>0.28213166144200624</v>
      </c>
      <c r="H19" s="152">
        <v>128</v>
      </c>
      <c r="I19" s="337">
        <f t="shared" si="4"/>
        <v>0.40125391849529779</v>
      </c>
      <c r="J19" s="122">
        <v>72</v>
      </c>
      <c r="K19" s="337">
        <f t="shared" ref="K19" si="45">J19/$D19</f>
        <v>0.22570532915360503</v>
      </c>
      <c r="L19" s="152">
        <v>29</v>
      </c>
      <c r="M19" s="337">
        <f t="shared" ref="M19" si="46">L19/$D19</f>
        <v>9.0909090909090912E-2</v>
      </c>
      <c r="N19" s="152">
        <v>0</v>
      </c>
      <c r="O19" s="337">
        <f t="shared" ref="O19" si="47">N19/$D19</f>
        <v>0</v>
      </c>
      <c r="P19" s="123">
        <v>0</v>
      </c>
      <c r="Q19" s="337">
        <f t="shared" ref="Q19" si="48">P19/$D19</f>
        <v>0</v>
      </c>
      <c r="R19" s="590">
        <v>12</v>
      </c>
      <c r="S19" s="591">
        <f t="shared" si="1"/>
        <v>3.6253776435045321E-2</v>
      </c>
      <c r="T19" s="94"/>
      <c r="U19" s="94"/>
      <c r="V19" s="119"/>
      <c r="W19" s="94"/>
      <c r="X19" s="120"/>
      <c r="Y19" s="94"/>
      <c r="Z19" s="120"/>
      <c r="AA19" s="94"/>
      <c r="AB19" s="16"/>
      <c r="AC19" s="16"/>
      <c r="AD19" s="94"/>
      <c r="AE19" s="370"/>
      <c r="AF19" s="94"/>
      <c r="AG19" s="371"/>
    </row>
    <row r="20" spans="2:33" x14ac:dyDescent="0.25">
      <c r="B20" s="362" t="s">
        <v>15</v>
      </c>
      <c r="C20" s="152">
        <f t="shared" si="0"/>
        <v>96</v>
      </c>
      <c r="D20" s="152">
        <f t="shared" si="2"/>
        <v>96</v>
      </c>
      <c r="E20" s="337">
        <f t="shared" si="3"/>
        <v>1</v>
      </c>
      <c r="F20" s="121">
        <v>14</v>
      </c>
      <c r="G20" s="337">
        <f t="shared" si="4"/>
        <v>0.14583333333333334</v>
      </c>
      <c r="H20" s="152">
        <v>40</v>
      </c>
      <c r="I20" s="337">
        <f t="shared" si="4"/>
        <v>0.41666666666666669</v>
      </c>
      <c r="J20" s="122">
        <v>11</v>
      </c>
      <c r="K20" s="337">
        <f t="shared" ref="K20" si="49">J20/$D20</f>
        <v>0.11458333333333333</v>
      </c>
      <c r="L20" s="152">
        <v>10</v>
      </c>
      <c r="M20" s="337">
        <f t="shared" ref="M20" si="50">L20/$D20</f>
        <v>0.10416666666666667</v>
      </c>
      <c r="N20" s="152">
        <v>6</v>
      </c>
      <c r="O20" s="337">
        <f t="shared" ref="O20" si="51">N20/$D20</f>
        <v>6.25E-2</v>
      </c>
      <c r="P20" s="123">
        <v>15</v>
      </c>
      <c r="Q20" s="337">
        <f t="shared" ref="Q20" si="52">P20/$D20</f>
        <v>0.15625</v>
      </c>
      <c r="R20" s="590">
        <v>0</v>
      </c>
      <c r="S20" s="591">
        <f t="shared" si="1"/>
        <v>0</v>
      </c>
      <c r="T20" s="94"/>
      <c r="U20" s="94"/>
      <c r="V20" s="119"/>
      <c r="W20" s="94"/>
      <c r="X20" s="120"/>
      <c r="Y20" s="94"/>
      <c r="Z20" s="120"/>
      <c r="AA20" s="94"/>
      <c r="AB20" s="16"/>
      <c r="AC20" s="16"/>
      <c r="AD20" s="94"/>
      <c r="AE20" s="370"/>
      <c r="AF20" s="94"/>
      <c r="AG20" s="371"/>
    </row>
    <row r="21" spans="2:33" x14ac:dyDescent="0.25">
      <c r="B21" s="362" t="s">
        <v>100</v>
      </c>
      <c r="C21" s="152">
        <f t="shared" si="0"/>
        <v>56</v>
      </c>
      <c r="D21" s="152">
        <f t="shared" si="2"/>
        <v>55</v>
      </c>
      <c r="E21" s="337">
        <f t="shared" si="3"/>
        <v>0.9821428571428571</v>
      </c>
      <c r="F21" s="121">
        <v>14</v>
      </c>
      <c r="G21" s="337">
        <f t="shared" si="4"/>
        <v>0.25454545454545452</v>
      </c>
      <c r="H21" s="152">
        <v>25</v>
      </c>
      <c r="I21" s="337">
        <f t="shared" si="4"/>
        <v>0.45454545454545453</v>
      </c>
      <c r="J21" s="122">
        <v>5</v>
      </c>
      <c r="K21" s="337">
        <f t="shared" ref="K21" si="53">J21/$D21</f>
        <v>9.0909090909090912E-2</v>
      </c>
      <c r="L21" s="152">
        <v>9</v>
      </c>
      <c r="M21" s="337">
        <f t="shared" ref="M21" si="54">L21/$D21</f>
        <v>0.16363636363636364</v>
      </c>
      <c r="N21" s="152">
        <v>0</v>
      </c>
      <c r="O21" s="337">
        <f t="shared" ref="O21" si="55">N21/$D21</f>
        <v>0</v>
      </c>
      <c r="P21" s="123">
        <v>2</v>
      </c>
      <c r="Q21" s="337">
        <f t="shared" ref="Q21" si="56">P21/$D21</f>
        <v>3.6363636363636362E-2</v>
      </c>
      <c r="R21" s="590">
        <v>1</v>
      </c>
      <c r="S21" s="591">
        <f t="shared" si="1"/>
        <v>1.7857142857142856E-2</v>
      </c>
      <c r="T21" s="94"/>
      <c r="U21" s="94"/>
      <c r="V21" s="119"/>
      <c r="W21" s="94"/>
      <c r="X21" s="120"/>
      <c r="Y21" s="94"/>
      <c r="Z21" s="120"/>
      <c r="AA21" s="94"/>
      <c r="AB21" s="16"/>
      <c r="AC21" s="16"/>
      <c r="AD21" s="94"/>
      <c r="AE21" s="370"/>
      <c r="AF21" s="94"/>
      <c r="AG21" s="371"/>
    </row>
    <row r="22" spans="2:33" s="76" customFormat="1" x14ac:dyDescent="0.25">
      <c r="B22" s="363" t="s">
        <v>90</v>
      </c>
      <c r="C22" s="372">
        <f>SUM(C8:C21)</f>
        <v>2640</v>
      </c>
      <c r="D22" s="372">
        <f>SUM(D8:D21)</f>
        <v>2459</v>
      </c>
      <c r="E22" s="373">
        <f t="shared" si="3"/>
        <v>0.9314393939393939</v>
      </c>
      <c r="F22" s="372">
        <f>SUM(F8:F21)</f>
        <v>624</v>
      </c>
      <c r="G22" s="373">
        <f>F22/$D22</f>
        <v>0.25376169174461161</v>
      </c>
      <c r="H22" s="372">
        <f>SUM(H8:H21)</f>
        <v>1032</v>
      </c>
      <c r="I22" s="373">
        <f>H22/$D22</f>
        <v>0.41968279788531926</v>
      </c>
      <c r="J22" s="372">
        <f>SUM(J8:J21)</f>
        <v>516</v>
      </c>
      <c r="K22" s="373">
        <f>J22/$D22</f>
        <v>0.20984139894265963</v>
      </c>
      <c r="L22" s="372">
        <f>SUM(L8:L21)</f>
        <v>231</v>
      </c>
      <c r="M22" s="373">
        <f>L22/$D22</f>
        <v>9.3940626270841807E-2</v>
      </c>
      <c r="N22" s="293">
        <f>SUM(N8:N21)</f>
        <v>12</v>
      </c>
      <c r="O22" s="373">
        <f>N22/$D22</f>
        <v>4.8800325335502234E-3</v>
      </c>
      <c r="P22" s="293">
        <f>SUM(P8:P21)</f>
        <v>44</v>
      </c>
      <c r="Q22" s="373">
        <f>P22/$D22</f>
        <v>1.7893452623017485E-2</v>
      </c>
      <c r="R22" s="592">
        <f>SUM(R8:R21)</f>
        <v>181</v>
      </c>
      <c r="S22" s="593">
        <f t="shared" si="1"/>
        <v>6.8560606060606058E-2</v>
      </c>
      <c r="T22" s="94"/>
      <c r="U22" s="17"/>
      <c r="V22" s="13"/>
      <c r="W22" s="17"/>
      <c r="X22" s="14"/>
      <c r="Y22" s="17"/>
      <c r="Z22" s="14"/>
      <c r="AA22" s="17"/>
      <c r="AB22" s="15"/>
      <c r="AC22" s="16"/>
      <c r="AD22" s="94"/>
      <c r="AE22" s="371"/>
      <c r="AF22" s="94"/>
      <c r="AG22" s="371"/>
    </row>
    <row r="23" spans="2:33" x14ac:dyDescent="0.25">
      <c r="B23" s="110" t="s">
        <v>291</v>
      </c>
      <c r="C23" s="79"/>
      <c r="D23" s="79"/>
      <c r="E23" s="79"/>
      <c r="F23" s="79"/>
      <c r="G23" s="79"/>
      <c r="H23" s="79"/>
      <c r="I23" s="79"/>
      <c r="J23" s="79"/>
      <c r="K23" s="79"/>
      <c r="L23" s="79"/>
      <c r="M23" s="79"/>
      <c r="N23" s="79"/>
      <c r="O23" s="79"/>
      <c r="P23" s="374"/>
    </row>
    <row r="24" spans="2:33" x14ac:dyDescent="0.25">
      <c r="B24" s="110" t="s">
        <v>336</v>
      </c>
    </row>
    <row r="25" spans="2:33" x14ac:dyDescent="0.25">
      <c r="B25" s="110"/>
    </row>
    <row r="26" spans="2:33" ht="15.75" x14ac:dyDescent="0.25">
      <c r="B26" s="700" t="s">
        <v>465</v>
      </c>
      <c r="C26" s="700"/>
      <c r="D26" s="700"/>
      <c r="E26" s="700"/>
      <c r="F26" s="700"/>
      <c r="G26" s="700"/>
      <c r="H26" s="700"/>
      <c r="I26" s="700"/>
      <c r="J26" s="700"/>
      <c r="K26" s="700"/>
      <c r="L26" s="700"/>
      <c r="M26" s="700"/>
      <c r="N26" s="700"/>
    </row>
    <row r="27" spans="2:33" x14ac:dyDescent="0.25">
      <c r="B27" s="12"/>
      <c r="C27" s="12"/>
      <c r="D27" s="12"/>
      <c r="E27" s="12"/>
      <c r="F27" s="12"/>
      <c r="G27" s="12"/>
      <c r="H27" s="12"/>
      <c r="I27" s="12"/>
      <c r="J27" s="12"/>
      <c r="K27" s="12"/>
      <c r="L27" s="12"/>
      <c r="M27" s="12"/>
      <c r="N27" s="12"/>
    </row>
    <row r="28" spans="2:33" x14ac:dyDescent="0.25">
      <c r="B28" s="687" t="s">
        <v>73</v>
      </c>
      <c r="C28" s="135"/>
      <c r="D28" s="722" t="s">
        <v>362</v>
      </c>
      <c r="E28" s="722"/>
      <c r="F28" s="722"/>
      <c r="G28" s="722"/>
      <c r="H28" s="722"/>
      <c r="I28" s="722"/>
      <c r="J28" s="722"/>
      <c r="K28" s="722"/>
      <c r="L28" s="417"/>
      <c r="M28" s="418"/>
    </row>
    <row r="29" spans="2:33" ht="24" x14ac:dyDescent="0.25">
      <c r="B29" s="688"/>
      <c r="C29" s="279" t="s">
        <v>350</v>
      </c>
      <c r="D29" s="705" t="s">
        <v>357</v>
      </c>
      <c r="E29" s="705"/>
      <c r="F29" s="705" t="s">
        <v>345</v>
      </c>
      <c r="G29" s="705"/>
      <c r="H29" s="705" t="s">
        <v>346</v>
      </c>
      <c r="I29" s="705"/>
      <c r="J29" s="705" t="s">
        <v>347</v>
      </c>
      <c r="K29" s="705"/>
      <c r="L29" s="705" t="s">
        <v>348</v>
      </c>
      <c r="M29" s="706"/>
    </row>
    <row r="30" spans="2:33" x14ac:dyDescent="0.25">
      <c r="B30" s="689"/>
      <c r="C30" s="279" t="s">
        <v>5</v>
      </c>
      <c r="D30" s="295" t="s">
        <v>6</v>
      </c>
      <c r="E30" s="295" t="s">
        <v>7</v>
      </c>
      <c r="F30" s="295" t="s">
        <v>6</v>
      </c>
      <c r="G30" s="295" t="s">
        <v>7</v>
      </c>
      <c r="H30" s="295" t="s">
        <v>6</v>
      </c>
      <c r="I30" s="295" t="s">
        <v>7</v>
      </c>
      <c r="J30" s="295" t="s">
        <v>6</v>
      </c>
      <c r="K30" s="295" t="s">
        <v>7</v>
      </c>
      <c r="L30" s="295" t="s">
        <v>6</v>
      </c>
      <c r="M30" s="296" t="s">
        <v>7</v>
      </c>
    </row>
    <row r="31" spans="2:33" x14ac:dyDescent="0.25">
      <c r="B31" s="362" t="s">
        <v>8</v>
      </c>
      <c r="C31" s="152">
        <f t="shared" ref="C31:C44" si="57">SUM(F31,H31,J31)</f>
        <v>51</v>
      </c>
      <c r="D31" s="152">
        <f t="shared" ref="D31:D44" si="58">SUM(F31,H31)</f>
        <v>51</v>
      </c>
      <c r="E31" s="337">
        <f t="shared" ref="E31:E45" si="59">D31/C31</f>
        <v>1</v>
      </c>
      <c r="F31" s="152">
        <v>11</v>
      </c>
      <c r="G31" s="337">
        <f t="shared" ref="G31:G45" si="60">F31/C31</f>
        <v>0.21568627450980393</v>
      </c>
      <c r="H31" s="152">
        <v>40</v>
      </c>
      <c r="I31" s="353">
        <f t="shared" ref="I31:I45" si="61">H31/C31</f>
        <v>0.78431372549019607</v>
      </c>
      <c r="J31" s="152">
        <v>0</v>
      </c>
      <c r="K31" s="353">
        <f t="shared" ref="K31:K45" si="62">J31/C31</f>
        <v>0</v>
      </c>
      <c r="L31" s="152">
        <f t="shared" ref="L31:L44" si="63">SUM(H31,J31)</f>
        <v>40</v>
      </c>
      <c r="M31" s="354">
        <f t="shared" ref="M31:M45" si="64">L31/C31</f>
        <v>0.78431372549019607</v>
      </c>
      <c r="N31" s="131"/>
    </row>
    <row r="32" spans="2:33" x14ac:dyDescent="0.25">
      <c r="B32" s="362" t="s">
        <v>9</v>
      </c>
      <c r="C32" s="152">
        <f t="shared" si="57"/>
        <v>72</v>
      </c>
      <c r="D32" s="152">
        <f t="shared" si="58"/>
        <v>71</v>
      </c>
      <c r="E32" s="337">
        <f t="shared" si="59"/>
        <v>0.98611111111111116</v>
      </c>
      <c r="F32" s="152">
        <v>9</v>
      </c>
      <c r="G32" s="337">
        <f t="shared" si="60"/>
        <v>0.125</v>
      </c>
      <c r="H32" s="152">
        <v>62</v>
      </c>
      <c r="I32" s="353">
        <f t="shared" si="61"/>
        <v>0.86111111111111116</v>
      </c>
      <c r="J32" s="152">
        <v>1</v>
      </c>
      <c r="K32" s="353">
        <f t="shared" si="62"/>
        <v>1.3888888888888888E-2</v>
      </c>
      <c r="L32" s="152">
        <f t="shared" si="63"/>
        <v>63</v>
      </c>
      <c r="M32" s="354">
        <f t="shared" si="64"/>
        <v>0.875</v>
      </c>
      <c r="N32" s="131"/>
    </row>
    <row r="33" spans="2:14" x14ac:dyDescent="0.25">
      <c r="B33" s="362" t="s">
        <v>10</v>
      </c>
      <c r="C33" s="152">
        <f t="shared" si="57"/>
        <v>66</v>
      </c>
      <c r="D33" s="152">
        <f t="shared" si="58"/>
        <v>48</v>
      </c>
      <c r="E33" s="337">
        <f t="shared" si="59"/>
        <v>0.72727272727272729</v>
      </c>
      <c r="F33" s="152">
        <v>5</v>
      </c>
      <c r="G33" s="337">
        <f t="shared" si="60"/>
        <v>7.575757575757576E-2</v>
      </c>
      <c r="H33" s="152">
        <v>43</v>
      </c>
      <c r="I33" s="353">
        <f t="shared" si="61"/>
        <v>0.65151515151515149</v>
      </c>
      <c r="J33" s="152">
        <v>18</v>
      </c>
      <c r="K33" s="353">
        <f t="shared" si="62"/>
        <v>0.27272727272727271</v>
      </c>
      <c r="L33" s="152">
        <f t="shared" si="63"/>
        <v>61</v>
      </c>
      <c r="M33" s="354">
        <f t="shared" si="64"/>
        <v>0.9242424242424242</v>
      </c>
      <c r="N33" s="131"/>
    </row>
    <row r="34" spans="2:14" x14ac:dyDescent="0.25">
      <c r="B34" s="362" t="s">
        <v>11</v>
      </c>
      <c r="C34" s="152">
        <f t="shared" si="57"/>
        <v>67</v>
      </c>
      <c r="D34" s="152">
        <f t="shared" si="58"/>
        <v>65</v>
      </c>
      <c r="E34" s="337">
        <f t="shared" si="59"/>
        <v>0.97014925373134331</v>
      </c>
      <c r="F34" s="152">
        <v>14</v>
      </c>
      <c r="G34" s="337">
        <f t="shared" si="60"/>
        <v>0.20895522388059701</v>
      </c>
      <c r="H34" s="152">
        <v>51</v>
      </c>
      <c r="I34" s="353">
        <f t="shared" si="61"/>
        <v>0.76119402985074625</v>
      </c>
      <c r="J34" s="152">
        <v>2</v>
      </c>
      <c r="K34" s="353">
        <f t="shared" si="62"/>
        <v>2.9850746268656716E-2</v>
      </c>
      <c r="L34" s="152">
        <f t="shared" si="63"/>
        <v>53</v>
      </c>
      <c r="M34" s="354">
        <f t="shared" si="64"/>
        <v>0.79104477611940294</v>
      </c>
      <c r="N34" s="131"/>
    </row>
    <row r="35" spans="2:14" x14ac:dyDescent="0.25">
      <c r="B35" s="362" t="s">
        <v>12</v>
      </c>
      <c r="C35" s="152">
        <f t="shared" si="57"/>
        <v>94</v>
      </c>
      <c r="D35" s="152">
        <f t="shared" si="58"/>
        <v>92</v>
      </c>
      <c r="E35" s="337">
        <f t="shared" si="59"/>
        <v>0.97872340425531912</v>
      </c>
      <c r="F35" s="152">
        <v>17</v>
      </c>
      <c r="G35" s="337">
        <f t="shared" si="60"/>
        <v>0.18085106382978725</v>
      </c>
      <c r="H35" s="152">
        <v>75</v>
      </c>
      <c r="I35" s="353">
        <f t="shared" si="61"/>
        <v>0.7978723404255319</v>
      </c>
      <c r="J35" s="152">
        <v>2</v>
      </c>
      <c r="K35" s="353">
        <f t="shared" si="62"/>
        <v>2.1276595744680851E-2</v>
      </c>
      <c r="L35" s="152">
        <f t="shared" si="63"/>
        <v>77</v>
      </c>
      <c r="M35" s="354">
        <f t="shared" si="64"/>
        <v>0.81914893617021278</v>
      </c>
      <c r="N35" s="131"/>
    </row>
    <row r="36" spans="2:14" x14ac:dyDescent="0.25">
      <c r="B36" s="362" t="s">
        <v>13</v>
      </c>
      <c r="C36" s="152">
        <f t="shared" si="57"/>
        <v>98</v>
      </c>
      <c r="D36" s="152">
        <f t="shared" si="58"/>
        <v>93</v>
      </c>
      <c r="E36" s="337">
        <f t="shared" si="59"/>
        <v>0.94897959183673475</v>
      </c>
      <c r="F36" s="152">
        <v>29</v>
      </c>
      <c r="G36" s="337">
        <f t="shared" si="60"/>
        <v>0.29591836734693877</v>
      </c>
      <c r="H36" s="152">
        <v>64</v>
      </c>
      <c r="I36" s="353">
        <f t="shared" si="61"/>
        <v>0.65306122448979587</v>
      </c>
      <c r="J36" s="152">
        <v>5</v>
      </c>
      <c r="K36" s="353">
        <f t="shared" si="62"/>
        <v>5.1020408163265307E-2</v>
      </c>
      <c r="L36" s="152">
        <f t="shared" si="63"/>
        <v>69</v>
      </c>
      <c r="M36" s="354">
        <f t="shared" si="64"/>
        <v>0.70408163265306123</v>
      </c>
      <c r="N36" s="131"/>
    </row>
    <row r="37" spans="2:14" x14ac:dyDescent="0.25">
      <c r="B37" s="362" t="s">
        <v>68</v>
      </c>
      <c r="C37" s="152">
        <f t="shared" si="57"/>
        <v>68</v>
      </c>
      <c r="D37" s="152">
        <f t="shared" si="58"/>
        <v>8</v>
      </c>
      <c r="E37" s="337">
        <f t="shared" si="59"/>
        <v>0.11764705882352941</v>
      </c>
      <c r="F37" s="152">
        <v>4</v>
      </c>
      <c r="G37" s="337">
        <f t="shared" si="60"/>
        <v>5.8823529411764705E-2</v>
      </c>
      <c r="H37" s="152">
        <v>4</v>
      </c>
      <c r="I37" s="353">
        <f t="shared" si="61"/>
        <v>5.8823529411764705E-2</v>
      </c>
      <c r="J37" s="152">
        <v>60</v>
      </c>
      <c r="K37" s="353">
        <f t="shared" si="62"/>
        <v>0.88235294117647056</v>
      </c>
      <c r="L37" s="152">
        <f t="shared" si="63"/>
        <v>64</v>
      </c>
      <c r="M37" s="354">
        <f t="shared" si="64"/>
        <v>0.94117647058823528</v>
      </c>
      <c r="N37" s="131"/>
    </row>
    <row r="38" spans="2:14" x14ac:dyDescent="0.25">
      <c r="B38" s="362" t="s">
        <v>14</v>
      </c>
      <c r="C38" s="152">
        <f t="shared" si="57"/>
        <v>138</v>
      </c>
      <c r="D38" s="152">
        <f t="shared" si="58"/>
        <v>128</v>
      </c>
      <c r="E38" s="337">
        <f t="shared" si="59"/>
        <v>0.92753623188405798</v>
      </c>
      <c r="F38" s="152">
        <v>36</v>
      </c>
      <c r="G38" s="337">
        <f t="shared" si="60"/>
        <v>0.2608695652173913</v>
      </c>
      <c r="H38" s="152">
        <v>92</v>
      </c>
      <c r="I38" s="353">
        <f t="shared" si="61"/>
        <v>0.66666666666666663</v>
      </c>
      <c r="J38" s="152">
        <v>10</v>
      </c>
      <c r="K38" s="353">
        <f t="shared" si="62"/>
        <v>7.2463768115942032E-2</v>
      </c>
      <c r="L38" s="152">
        <f t="shared" si="63"/>
        <v>102</v>
      </c>
      <c r="M38" s="354">
        <f t="shared" si="64"/>
        <v>0.73913043478260865</v>
      </c>
      <c r="N38" s="131"/>
    </row>
    <row r="39" spans="2:14" x14ac:dyDescent="0.25">
      <c r="B39" s="362" t="s">
        <v>69</v>
      </c>
      <c r="C39" s="152">
        <f t="shared" si="57"/>
        <v>96</v>
      </c>
      <c r="D39" s="152">
        <f t="shared" si="58"/>
        <v>96</v>
      </c>
      <c r="E39" s="337">
        <f t="shared" si="59"/>
        <v>1</v>
      </c>
      <c r="F39" s="152">
        <v>10</v>
      </c>
      <c r="G39" s="337">
        <f t="shared" si="60"/>
        <v>0.10416666666666667</v>
      </c>
      <c r="H39" s="152">
        <v>86</v>
      </c>
      <c r="I39" s="353">
        <f t="shared" si="61"/>
        <v>0.89583333333333337</v>
      </c>
      <c r="J39" s="152">
        <v>0</v>
      </c>
      <c r="K39" s="353">
        <f t="shared" si="62"/>
        <v>0</v>
      </c>
      <c r="L39" s="152">
        <f t="shared" si="63"/>
        <v>86</v>
      </c>
      <c r="M39" s="354">
        <f t="shared" si="64"/>
        <v>0.89583333333333337</v>
      </c>
      <c r="N39" s="131"/>
    </row>
    <row r="40" spans="2:14" x14ac:dyDescent="0.25">
      <c r="B40" s="362" t="s">
        <v>70</v>
      </c>
      <c r="C40" s="152">
        <f t="shared" si="57"/>
        <v>46</v>
      </c>
      <c r="D40" s="152">
        <f t="shared" si="58"/>
        <v>46</v>
      </c>
      <c r="E40" s="337">
        <f t="shared" si="59"/>
        <v>1</v>
      </c>
      <c r="F40" s="152">
        <v>22</v>
      </c>
      <c r="G40" s="337">
        <f t="shared" si="60"/>
        <v>0.47826086956521741</v>
      </c>
      <c r="H40" s="152">
        <v>24</v>
      </c>
      <c r="I40" s="353">
        <f t="shared" si="61"/>
        <v>0.52173913043478259</v>
      </c>
      <c r="J40" s="152">
        <v>0</v>
      </c>
      <c r="K40" s="353">
        <f t="shared" si="62"/>
        <v>0</v>
      </c>
      <c r="L40" s="152">
        <f t="shared" si="63"/>
        <v>24</v>
      </c>
      <c r="M40" s="354">
        <f t="shared" si="64"/>
        <v>0.52173913043478259</v>
      </c>
      <c r="N40" s="131"/>
    </row>
    <row r="41" spans="2:14" x14ac:dyDescent="0.25">
      <c r="B41" s="362" t="s">
        <v>71</v>
      </c>
      <c r="C41" s="152">
        <f t="shared" si="57"/>
        <v>43</v>
      </c>
      <c r="D41" s="152">
        <f t="shared" si="58"/>
        <v>37</v>
      </c>
      <c r="E41" s="337">
        <f t="shared" si="59"/>
        <v>0.86046511627906974</v>
      </c>
      <c r="F41" s="152">
        <v>8</v>
      </c>
      <c r="G41" s="337">
        <f t="shared" si="60"/>
        <v>0.18604651162790697</v>
      </c>
      <c r="H41" s="152">
        <v>29</v>
      </c>
      <c r="I41" s="353">
        <f t="shared" si="61"/>
        <v>0.67441860465116277</v>
      </c>
      <c r="J41" s="152">
        <v>6</v>
      </c>
      <c r="K41" s="353">
        <f t="shared" si="62"/>
        <v>0.13953488372093023</v>
      </c>
      <c r="L41" s="152">
        <f t="shared" si="63"/>
        <v>35</v>
      </c>
      <c r="M41" s="354">
        <f t="shared" si="64"/>
        <v>0.81395348837209303</v>
      </c>
      <c r="N41" s="131"/>
    </row>
    <row r="42" spans="2:14" x14ac:dyDescent="0.25">
      <c r="B42" s="362" t="s">
        <v>72</v>
      </c>
      <c r="C42" s="152">
        <f t="shared" si="57"/>
        <v>128</v>
      </c>
      <c r="D42" s="152">
        <f t="shared" si="58"/>
        <v>115</v>
      </c>
      <c r="E42" s="337">
        <f t="shared" si="59"/>
        <v>0.8984375</v>
      </c>
      <c r="F42" s="152">
        <v>27</v>
      </c>
      <c r="G42" s="337">
        <f t="shared" si="60"/>
        <v>0.2109375</v>
      </c>
      <c r="H42" s="152">
        <v>88</v>
      </c>
      <c r="I42" s="353">
        <f t="shared" si="61"/>
        <v>0.6875</v>
      </c>
      <c r="J42" s="152">
        <v>13</v>
      </c>
      <c r="K42" s="353">
        <f t="shared" si="62"/>
        <v>0.1015625</v>
      </c>
      <c r="L42" s="152">
        <f t="shared" si="63"/>
        <v>101</v>
      </c>
      <c r="M42" s="354">
        <f t="shared" si="64"/>
        <v>0.7890625</v>
      </c>
      <c r="N42" s="131"/>
    </row>
    <row r="43" spans="2:14" x14ac:dyDescent="0.25">
      <c r="B43" s="362" t="s">
        <v>15</v>
      </c>
      <c r="C43" s="152">
        <f t="shared" si="57"/>
        <v>40</v>
      </c>
      <c r="D43" s="152">
        <f t="shared" si="58"/>
        <v>35</v>
      </c>
      <c r="E43" s="337">
        <f t="shared" si="59"/>
        <v>0.875</v>
      </c>
      <c r="F43" s="152">
        <v>12</v>
      </c>
      <c r="G43" s="337">
        <f t="shared" si="60"/>
        <v>0.3</v>
      </c>
      <c r="H43" s="152">
        <v>23</v>
      </c>
      <c r="I43" s="353">
        <f t="shared" si="61"/>
        <v>0.57499999999999996</v>
      </c>
      <c r="J43" s="152">
        <v>5</v>
      </c>
      <c r="K43" s="353">
        <f t="shared" si="62"/>
        <v>0.125</v>
      </c>
      <c r="L43" s="152">
        <f t="shared" si="63"/>
        <v>28</v>
      </c>
      <c r="M43" s="354">
        <f t="shared" si="64"/>
        <v>0.7</v>
      </c>
      <c r="N43" s="131"/>
    </row>
    <row r="44" spans="2:14" x14ac:dyDescent="0.25">
      <c r="B44" s="362" t="s">
        <v>100</v>
      </c>
      <c r="C44" s="152">
        <f t="shared" si="57"/>
        <v>25</v>
      </c>
      <c r="D44" s="152">
        <f t="shared" si="58"/>
        <v>25</v>
      </c>
      <c r="E44" s="337">
        <f t="shared" si="59"/>
        <v>1</v>
      </c>
      <c r="F44" s="152">
        <v>9</v>
      </c>
      <c r="G44" s="337">
        <f>F44/C44</f>
        <v>0.36</v>
      </c>
      <c r="H44" s="152">
        <v>16</v>
      </c>
      <c r="I44" s="353">
        <f t="shared" si="61"/>
        <v>0.64</v>
      </c>
      <c r="J44" s="152">
        <v>0</v>
      </c>
      <c r="K44" s="353">
        <f t="shared" si="62"/>
        <v>0</v>
      </c>
      <c r="L44" s="152">
        <f t="shared" si="63"/>
        <v>16</v>
      </c>
      <c r="M44" s="354">
        <f t="shared" si="64"/>
        <v>0.64</v>
      </c>
      <c r="N44" s="131"/>
    </row>
    <row r="45" spans="2:14" x14ac:dyDescent="0.25">
      <c r="B45" s="363" t="s">
        <v>90</v>
      </c>
      <c r="C45" s="372">
        <f>SUM(C31:C44)</f>
        <v>1032</v>
      </c>
      <c r="D45" s="293">
        <f>SUM(D31:D44)</f>
        <v>910</v>
      </c>
      <c r="E45" s="366">
        <f t="shared" si="59"/>
        <v>0.88178294573643412</v>
      </c>
      <c r="F45" s="293">
        <f>SUM(F31:F44)</f>
        <v>213</v>
      </c>
      <c r="G45" s="366">
        <f t="shared" si="60"/>
        <v>0.20639534883720931</v>
      </c>
      <c r="H45" s="293">
        <f>SUM(H31:H44)</f>
        <v>697</v>
      </c>
      <c r="I45" s="375">
        <f t="shared" si="61"/>
        <v>0.67538759689922478</v>
      </c>
      <c r="J45" s="293">
        <f>SUM(J31:J44)</f>
        <v>122</v>
      </c>
      <c r="K45" s="375">
        <f t="shared" si="62"/>
        <v>0.11821705426356589</v>
      </c>
      <c r="L45" s="293">
        <f>SUM(L31:L44)</f>
        <v>819</v>
      </c>
      <c r="M45" s="376">
        <f t="shared" si="64"/>
        <v>0.79360465116279066</v>
      </c>
      <c r="N45" s="131"/>
    </row>
    <row r="46" spans="2:14" x14ac:dyDescent="0.25">
      <c r="B46" s="110" t="s">
        <v>291</v>
      </c>
      <c r="C46" s="79"/>
      <c r="D46" s="79"/>
      <c r="E46" s="79"/>
      <c r="F46" s="79"/>
      <c r="G46" s="79"/>
      <c r="H46" s="79"/>
      <c r="I46" s="79"/>
    </row>
    <row r="47" spans="2:14" x14ac:dyDescent="0.25">
      <c r="B47" s="110" t="s">
        <v>361</v>
      </c>
    </row>
    <row r="48" spans="2:14" x14ac:dyDescent="0.25">
      <c r="B48" s="110" t="s">
        <v>335</v>
      </c>
    </row>
    <row r="50" spans="2:25" ht="15.75" x14ac:dyDescent="0.25">
      <c r="B50" s="700" t="s">
        <v>598</v>
      </c>
      <c r="C50" s="700"/>
      <c r="D50" s="700"/>
      <c r="E50" s="700"/>
      <c r="F50" s="700"/>
      <c r="G50" s="700"/>
      <c r="H50" s="700"/>
      <c r="I50" s="700"/>
      <c r="J50" s="700"/>
      <c r="K50" s="700"/>
      <c r="L50" s="700"/>
      <c r="M50" s="700"/>
      <c r="N50" s="700"/>
    </row>
    <row r="51" spans="2:25" x14ac:dyDescent="0.25">
      <c r="B51" s="12"/>
      <c r="C51" s="12"/>
      <c r="D51" s="12"/>
      <c r="E51" s="12"/>
      <c r="F51" s="12"/>
      <c r="G51" s="12"/>
      <c r="H51" s="12"/>
      <c r="I51" s="12"/>
      <c r="J51" s="12"/>
      <c r="K51" s="12"/>
      <c r="L51" s="12"/>
      <c r="M51" s="12"/>
      <c r="N51" s="12"/>
    </row>
    <row r="52" spans="2:25" ht="15" customHeight="1" x14ac:dyDescent="0.25">
      <c r="B52" s="687" t="s">
        <v>73</v>
      </c>
      <c r="C52" s="692" t="s">
        <v>341</v>
      </c>
      <c r="D52" s="707" t="s">
        <v>349</v>
      </c>
      <c r="E52" s="707"/>
      <c r="F52" s="716" t="s">
        <v>85</v>
      </c>
      <c r="G52" s="716"/>
      <c r="H52" s="716" t="s">
        <v>86</v>
      </c>
      <c r="I52" s="716"/>
      <c r="J52" s="718" t="s">
        <v>328</v>
      </c>
      <c r="K52" s="719"/>
      <c r="L52" s="111"/>
      <c r="M52" s="124"/>
      <c r="N52" s="124"/>
      <c r="O52" s="111"/>
      <c r="P52" s="111"/>
      <c r="Q52" s="111"/>
      <c r="R52" s="111"/>
      <c r="S52" s="111"/>
      <c r="T52" s="111"/>
      <c r="U52" s="108"/>
      <c r="V52" s="80"/>
      <c r="W52" s="80"/>
      <c r="X52" s="80"/>
      <c r="Y52" s="80"/>
    </row>
    <row r="53" spans="2:25" ht="15" customHeight="1" x14ac:dyDescent="0.25">
      <c r="B53" s="688"/>
      <c r="C53" s="693"/>
      <c r="D53" s="708"/>
      <c r="E53" s="708"/>
      <c r="F53" s="717"/>
      <c r="G53" s="717"/>
      <c r="H53" s="717"/>
      <c r="I53" s="717"/>
      <c r="J53" s="720"/>
      <c r="K53" s="721"/>
      <c r="L53" s="111"/>
      <c r="M53" s="124"/>
      <c r="N53" s="124"/>
      <c r="O53" s="111"/>
      <c r="P53" s="111"/>
      <c r="Q53" s="111"/>
      <c r="R53" s="111"/>
      <c r="S53" s="111"/>
      <c r="T53" s="111"/>
      <c r="U53" s="108"/>
      <c r="V53" s="80"/>
      <c r="W53" s="80"/>
      <c r="X53" s="80"/>
      <c r="Y53" s="80"/>
    </row>
    <row r="54" spans="2:25" x14ac:dyDescent="0.25">
      <c r="B54" s="689"/>
      <c r="C54" s="281" t="s">
        <v>5</v>
      </c>
      <c r="D54" s="295" t="s">
        <v>6</v>
      </c>
      <c r="E54" s="295" t="s">
        <v>7</v>
      </c>
      <c r="F54" s="295" t="s">
        <v>6</v>
      </c>
      <c r="G54" s="295" t="s">
        <v>7</v>
      </c>
      <c r="H54" s="295" t="s">
        <v>6</v>
      </c>
      <c r="I54" s="295" t="s">
        <v>7</v>
      </c>
      <c r="J54" s="588" t="s">
        <v>6</v>
      </c>
      <c r="K54" s="589" t="s">
        <v>7</v>
      </c>
      <c r="L54" s="112"/>
      <c r="M54" s="125"/>
      <c r="N54" s="125"/>
      <c r="O54" s="24"/>
      <c r="P54" s="24"/>
      <c r="Q54" s="24"/>
      <c r="R54" s="113"/>
      <c r="S54" s="113"/>
      <c r="T54" s="113"/>
      <c r="U54" s="114"/>
      <c r="V54" s="115"/>
      <c r="W54" s="115"/>
      <c r="X54" s="115"/>
      <c r="Y54" s="115"/>
    </row>
    <row r="55" spans="2:25" x14ac:dyDescent="0.25">
      <c r="B55" s="362" t="s">
        <v>8</v>
      </c>
      <c r="C55" s="152">
        <f t="shared" ref="C55:C68" si="65">SUM(F55,H55,J55)</f>
        <v>143</v>
      </c>
      <c r="D55" s="152">
        <f>SUM(F55,H55)</f>
        <v>143</v>
      </c>
      <c r="E55" s="337">
        <f>D55/C55</f>
        <v>1</v>
      </c>
      <c r="F55" s="116">
        <v>59</v>
      </c>
      <c r="G55" s="337">
        <f>F55/$D55</f>
        <v>0.41258741258741261</v>
      </c>
      <c r="H55" s="116">
        <v>84</v>
      </c>
      <c r="I55" s="337">
        <f>H55/$D55</f>
        <v>0.58741258741258739</v>
      </c>
      <c r="J55" s="594">
        <v>0</v>
      </c>
      <c r="K55" s="591">
        <f t="shared" ref="K55:K69" si="66">J55/C55</f>
        <v>0</v>
      </c>
      <c r="L55" s="94"/>
      <c r="M55" s="377"/>
      <c r="N55" s="126"/>
      <c r="O55" s="79"/>
      <c r="P55" s="127"/>
      <c r="Q55" s="79"/>
      <c r="R55" s="120"/>
      <c r="S55" s="94"/>
      <c r="T55" s="15"/>
      <c r="U55" s="16"/>
      <c r="V55" s="94"/>
      <c r="W55" s="371"/>
      <c r="X55" s="94"/>
      <c r="Y55" s="371"/>
    </row>
    <row r="56" spans="2:25" x14ac:dyDescent="0.25">
      <c r="B56" s="362" t="s">
        <v>9</v>
      </c>
      <c r="C56" s="152">
        <f t="shared" si="65"/>
        <v>159</v>
      </c>
      <c r="D56" s="152">
        <f t="shared" ref="D56:D68" si="67">SUM(F56,H56)</f>
        <v>159</v>
      </c>
      <c r="E56" s="337">
        <f t="shared" ref="E56:E68" si="68">D56/C56</f>
        <v>1</v>
      </c>
      <c r="F56" s="152">
        <v>74</v>
      </c>
      <c r="G56" s="337">
        <f>F56/$D56</f>
        <v>0.46540880503144655</v>
      </c>
      <c r="H56" s="121">
        <v>85</v>
      </c>
      <c r="I56" s="337">
        <f t="shared" ref="G56:I68" si="69">H56/$D56</f>
        <v>0.53459119496855345</v>
      </c>
      <c r="J56" s="595">
        <v>0</v>
      </c>
      <c r="K56" s="591">
        <f t="shared" si="66"/>
        <v>0</v>
      </c>
      <c r="L56" s="94"/>
      <c r="M56" s="377"/>
      <c r="N56" s="126"/>
      <c r="O56" s="79"/>
      <c r="P56" s="127"/>
      <c r="Q56" s="79"/>
      <c r="R56" s="120"/>
      <c r="S56" s="94"/>
      <c r="T56" s="15"/>
      <c r="U56" s="16"/>
      <c r="V56" s="94"/>
      <c r="W56" s="371"/>
      <c r="X56" s="94"/>
      <c r="Y56" s="371"/>
    </row>
    <row r="57" spans="2:25" x14ac:dyDescent="0.25">
      <c r="B57" s="362" t="s">
        <v>10</v>
      </c>
      <c r="C57" s="152">
        <f t="shared" si="65"/>
        <v>188</v>
      </c>
      <c r="D57" s="152">
        <f t="shared" si="67"/>
        <v>183</v>
      </c>
      <c r="E57" s="337">
        <f t="shared" si="68"/>
        <v>0.97340425531914898</v>
      </c>
      <c r="F57" s="152">
        <v>71</v>
      </c>
      <c r="G57" s="337">
        <f t="shared" si="69"/>
        <v>0.38797814207650272</v>
      </c>
      <c r="H57" s="121">
        <v>112</v>
      </c>
      <c r="I57" s="337">
        <f t="shared" si="69"/>
        <v>0.61202185792349728</v>
      </c>
      <c r="J57" s="595">
        <v>5</v>
      </c>
      <c r="K57" s="591">
        <f t="shared" si="66"/>
        <v>2.6595744680851064E-2</v>
      </c>
      <c r="L57" s="94"/>
      <c r="M57" s="377"/>
      <c r="N57" s="126"/>
      <c r="O57" s="79"/>
      <c r="P57" s="127"/>
      <c r="Q57" s="79"/>
      <c r="R57" s="120"/>
      <c r="S57" s="94"/>
      <c r="T57" s="15"/>
      <c r="U57" s="16"/>
      <c r="V57" s="94"/>
      <c r="W57" s="371"/>
      <c r="X57" s="94"/>
      <c r="Y57" s="371"/>
    </row>
    <row r="58" spans="2:25" x14ac:dyDescent="0.25">
      <c r="B58" s="362" t="s">
        <v>11</v>
      </c>
      <c r="C58" s="152">
        <f t="shared" si="65"/>
        <v>159</v>
      </c>
      <c r="D58" s="152">
        <f t="shared" si="67"/>
        <v>159</v>
      </c>
      <c r="E58" s="337">
        <f t="shared" si="68"/>
        <v>1</v>
      </c>
      <c r="F58" s="152">
        <v>69</v>
      </c>
      <c r="G58" s="337">
        <f t="shared" si="69"/>
        <v>0.43396226415094341</v>
      </c>
      <c r="H58" s="121">
        <v>90</v>
      </c>
      <c r="I58" s="337">
        <f t="shared" si="69"/>
        <v>0.56603773584905659</v>
      </c>
      <c r="J58" s="595">
        <v>0</v>
      </c>
      <c r="K58" s="591">
        <f t="shared" si="66"/>
        <v>0</v>
      </c>
      <c r="L58" s="94"/>
      <c r="M58" s="377"/>
      <c r="N58" s="126"/>
      <c r="O58" s="79"/>
      <c r="P58" s="127"/>
      <c r="Q58" s="79"/>
      <c r="R58" s="120"/>
      <c r="S58" s="94"/>
      <c r="T58" s="15"/>
      <c r="U58" s="16"/>
      <c r="V58" s="94"/>
      <c r="W58" s="371"/>
      <c r="X58" s="94"/>
      <c r="Y58" s="371"/>
    </row>
    <row r="59" spans="2:25" x14ac:dyDescent="0.25">
      <c r="B59" s="362" t="s">
        <v>12</v>
      </c>
      <c r="C59" s="152">
        <f t="shared" si="65"/>
        <v>236</v>
      </c>
      <c r="D59" s="152">
        <f t="shared" si="67"/>
        <v>235</v>
      </c>
      <c r="E59" s="337">
        <f t="shared" si="68"/>
        <v>0.99576271186440679</v>
      </c>
      <c r="F59" s="152">
        <v>85</v>
      </c>
      <c r="G59" s="337">
        <f t="shared" si="69"/>
        <v>0.36170212765957449</v>
      </c>
      <c r="H59" s="121">
        <v>150</v>
      </c>
      <c r="I59" s="337">
        <f t="shared" si="69"/>
        <v>0.63829787234042556</v>
      </c>
      <c r="J59" s="595">
        <v>1</v>
      </c>
      <c r="K59" s="591">
        <f t="shared" si="66"/>
        <v>4.2372881355932203E-3</v>
      </c>
      <c r="L59" s="94"/>
      <c r="M59" s="377"/>
      <c r="N59" s="126"/>
      <c r="O59" s="79"/>
      <c r="P59" s="127"/>
      <c r="Q59" s="79"/>
      <c r="R59" s="120"/>
      <c r="S59" s="94"/>
      <c r="T59" s="15"/>
      <c r="U59" s="16"/>
      <c r="V59" s="94"/>
      <c r="W59" s="371"/>
      <c r="X59" s="94"/>
      <c r="Y59" s="371"/>
    </row>
    <row r="60" spans="2:25" x14ac:dyDescent="0.25">
      <c r="B60" s="362" t="s">
        <v>13</v>
      </c>
      <c r="C60" s="152">
        <f t="shared" si="65"/>
        <v>277</v>
      </c>
      <c r="D60" s="152">
        <f t="shared" si="67"/>
        <v>277</v>
      </c>
      <c r="E60" s="337">
        <f t="shared" si="68"/>
        <v>1</v>
      </c>
      <c r="F60" s="152">
        <v>133</v>
      </c>
      <c r="G60" s="337">
        <f t="shared" si="69"/>
        <v>0.48014440433212996</v>
      </c>
      <c r="H60" s="121">
        <v>144</v>
      </c>
      <c r="I60" s="337">
        <f t="shared" si="69"/>
        <v>0.51985559566786999</v>
      </c>
      <c r="J60" s="595">
        <v>0</v>
      </c>
      <c r="K60" s="591">
        <f t="shared" si="66"/>
        <v>0</v>
      </c>
      <c r="L60" s="94"/>
      <c r="M60" s="377"/>
      <c r="N60" s="126"/>
      <c r="O60" s="79"/>
      <c r="P60" s="127"/>
      <c r="Q60" s="79"/>
      <c r="R60" s="120"/>
      <c r="S60" s="94"/>
      <c r="T60" s="15"/>
      <c r="U60" s="16"/>
      <c r="V60" s="94"/>
      <c r="W60" s="371"/>
      <c r="X60" s="94"/>
      <c r="Y60" s="371"/>
    </row>
    <row r="61" spans="2:25" x14ac:dyDescent="0.25">
      <c r="B61" s="362" t="s">
        <v>68</v>
      </c>
      <c r="C61" s="152">
        <f t="shared" si="65"/>
        <v>170</v>
      </c>
      <c r="D61" s="152">
        <f t="shared" si="67"/>
        <v>165</v>
      </c>
      <c r="E61" s="337">
        <f t="shared" si="68"/>
        <v>0.97058823529411764</v>
      </c>
      <c r="F61" s="152">
        <v>74</v>
      </c>
      <c r="G61" s="337">
        <f t="shared" si="69"/>
        <v>0.44848484848484849</v>
      </c>
      <c r="H61" s="121">
        <v>91</v>
      </c>
      <c r="I61" s="337">
        <f t="shared" si="69"/>
        <v>0.55151515151515151</v>
      </c>
      <c r="J61" s="595">
        <v>5</v>
      </c>
      <c r="K61" s="591">
        <f t="shared" si="66"/>
        <v>2.9411764705882353E-2</v>
      </c>
      <c r="L61" s="94"/>
      <c r="M61" s="377"/>
      <c r="N61" s="126"/>
      <c r="O61" s="79"/>
      <c r="P61" s="127"/>
      <c r="Q61" s="79"/>
      <c r="R61" s="120"/>
      <c r="S61" s="94"/>
      <c r="T61" s="15"/>
      <c r="U61" s="16"/>
      <c r="V61" s="94"/>
      <c r="W61" s="371"/>
      <c r="X61" s="94"/>
      <c r="Y61" s="371"/>
    </row>
    <row r="62" spans="2:25" x14ac:dyDescent="0.25">
      <c r="B62" s="362" t="s">
        <v>14</v>
      </c>
      <c r="C62" s="152">
        <f t="shared" si="65"/>
        <v>355</v>
      </c>
      <c r="D62" s="152">
        <f t="shared" si="67"/>
        <v>355</v>
      </c>
      <c r="E62" s="337">
        <f t="shared" si="68"/>
        <v>1</v>
      </c>
      <c r="F62" s="152">
        <v>152</v>
      </c>
      <c r="G62" s="337">
        <f t="shared" si="69"/>
        <v>0.42816901408450703</v>
      </c>
      <c r="H62" s="121">
        <v>203</v>
      </c>
      <c r="I62" s="337">
        <f t="shared" si="69"/>
        <v>0.57183098591549297</v>
      </c>
      <c r="J62" s="595">
        <v>0</v>
      </c>
      <c r="K62" s="591">
        <f t="shared" si="66"/>
        <v>0</v>
      </c>
      <c r="L62" s="94"/>
      <c r="M62" s="377"/>
      <c r="N62" s="126"/>
      <c r="O62" s="79"/>
      <c r="P62" s="127"/>
      <c r="Q62" s="79"/>
      <c r="R62" s="120"/>
      <c r="S62" s="94"/>
      <c r="T62" s="15"/>
      <c r="U62" s="16"/>
      <c r="V62" s="94"/>
      <c r="W62" s="371"/>
      <c r="X62" s="94"/>
      <c r="Y62" s="371"/>
    </row>
    <row r="63" spans="2:25" x14ac:dyDescent="0.25">
      <c r="B63" s="362" t="s">
        <v>69</v>
      </c>
      <c r="C63" s="152">
        <f t="shared" si="65"/>
        <v>224</v>
      </c>
      <c r="D63" s="152">
        <f t="shared" si="67"/>
        <v>224</v>
      </c>
      <c r="E63" s="337">
        <f t="shared" si="68"/>
        <v>1</v>
      </c>
      <c r="F63" s="152">
        <v>101</v>
      </c>
      <c r="G63" s="337">
        <f t="shared" si="69"/>
        <v>0.45089285714285715</v>
      </c>
      <c r="H63" s="121">
        <v>123</v>
      </c>
      <c r="I63" s="337">
        <f t="shared" si="69"/>
        <v>0.5491071428571429</v>
      </c>
      <c r="J63" s="595">
        <v>0</v>
      </c>
      <c r="K63" s="591">
        <f t="shared" si="66"/>
        <v>0</v>
      </c>
      <c r="L63" s="94"/>
      <c r="M63" s="377"/>
      <c r="N63" s="126"/>
      <c r="O63" s="79"/>
      <c r="P63" s="127"/>
      <c r="Q63" s="79"/>
      <c r="R63" s="120"/>
      <c r="S63" s="94"/>
      <c r="T63" s="15"/>
      <c r="U63" s="16"/>
      <c r="V63" s="94"/>
      <c r="W63" s="371"/>
      <c r="X63" s="94"/>
      <c r="Y63" s="371"/>
    </row>
    <row r="64" spans="2:25" x14ac:dyDescent="0.25">
      <c r="B64" s="362" t="s">
        <v>70</v>
      </c>
      <c r="C64" s="152">
        <f t="shared" si="65"/>
        <v>103</v>
      </c>
      <c r="D64" s="152">
        <f t="shared" si="67"/>
        <v>100</v>
      </c>
      <c r="E64" s="337">
        <f t="shared" si="68"/>
        <v>0.970873786407767</v>
      </c>
      <c r="F64" s="152">
        <v>51</v>
      </c>
      <c r="G64" s="337">
        <f t="shared" si="69"/>
        <v>0.51</v>
      </c>
      <c r="H64" s="121">
        <v>49</v>
      </c>
      <c r="I64" s="337">
        <f t="shared" si="69"/>
        <v>0.49</v>
      </c>
      <c r="J64" s="595">
        <v>3</v>
      </c>
      <c r="K64" s="591">
        <f t="shared" si="66"/>
        <v>2.9126213592233011E-2</v>
      </c>
      <c r="L64" s="94"/>
      <c r="M64" s="377"/>
      <c r="N64" s="126"/>
      <c r="O64" s="79"/>
      <c r="P64" s="127"/>
      <c r="Q64" s="79"/>
      <c r="R64" s="120"/>
      <c r="S64" s="94"/>
      <c r="T64" s="15"/>
      <c r="U64" s="16"/>
      <c r="V64" s="94"/>
      <c r="W64" s="371"/>
      <c r="X64" s="94"/>
      <c r="Y64" s="371"/>
    </row>
    <row r="65" spans="2:25" x14ac:dyDescent="0.25">
      <c r="B65" s="362" t="s">
        <v>71</v>
      </c>
      <c r="C65" s="152">
        <f t="shared" si="65"/>
        <v>143</v>
      </c>
      <c r="D65" s="152">
        <f t="shared" si="67"/>
        <v>142</v>
      </c>
      <c r="E65" s="337">
        <f t="shared" si="68"/>
        <v>0.99300699300699302</v>
      </c>
      <c r="F65" s="152">
        <v>59</v>
      </c>
      <c r="G65" s="337">
        <f t="shared" si="69"/>
        <v>0.41549295774647887</v>
      </c>
      <c r="H65" s="121">
        <v>83</v>
      </c>
      <c r="I65" s="337">
        <f t="shared" si="69"/>
        <v>0.58450704225352113</v>
      </c>
      <c r="J65" s="595">
        <v>1</v>
      </c>
      <c r="K65" s="591">
        <f t="shared" si="66"/>
        <v>6.993006993006993E-3</v>
      </c>
      <c r="L65" s="94"/>
      <c r="M65" s="377"/>
      <c r="N65" s="126"/>
      <c r="O65" s="79"/>
      <c r="P65" s="127"/>
      <c r="Q65" s="79"/>
      <c r="R65" s="120"/>
      <c r="S65" s="94"/>
      <c r="T65" s="15"/>
      <c r="U65" s="16"/>
      <c r="V65" s="94"/>
      <c r="W65" s="371"/>
      <c r="X65" s="94"/>
      <c r="Y65" s="371"/>
    </row>
    <row r="66" spans="2:25" x14ac:dyDescent="0.25">
      <c r="B66" s="362" t="s">
        <v>72</v>
      </c>
      <c r="C66" s="152">
        <f t="shared" si="65"/>
        <v>331</v>
      </c>
      <c r="D66" s="152">
        <f t="shared" si="67"/>
        <v>331</v>
      </c>
      <c r="E66" s="337">
        <f t="shared" si="68"/>
        <v>1</v>
      </c>
      <c r="F66" s="152">
        <v>133</v>
      </c>
      <c r="G66" s="337">
        <f t="shared" si="69"/>
        <v>0.40181268882175225</v>
      </c>
      <c r="H66" s="121">
        <v>198</v>
      </c>
      <c r="I66" s="337">
        <f t="shared" si="69"/>
        <v>0.59818731117824775</v>
      </c>
      <c r="J66" s="595">
        <v>0</v>
      </c>
      <c r="K66" s="591">
        <f t="shared" si="66"/>
        <v>0</v>
      </c>
      <c r="L66" s="94"/>
      <c r="M66" s="377"/>
      <c r="N66" s="126"/>
      <c r="O66" s="79"/>
      <c r="P66" s="127"/>
      <c r="Q66" s="79"/>
      <c r="R66" s="120"/>
      <c r="S66" s="94"/>
      <c r="T66" s="15"/>
      <c r="U66" s="16"/>
      <c r="V66" s="94"/>
      <c r="W66" s="371"/>
      <c r="X66" s="94"/>
      <c r="Y66" s="371"/>
    </row>
    <row r="67" spans="2:25" x14ac:dyDescent="0.25">
      <c r="B67" s="362" t="s">
        <v>15</v>
      </c>
      <c r="C67" s="152">
        <f t="shared" si="65"/>
        <v>96</v>
      </c>
      <c r="D67" s="152">
        <f t="shared" si="67"/>
        <v>96</v>
      </c>
      <c r="E67" s="337">
        <f t="shared" si="68"/>
        <v>1</v>
      </c>
      <c r="F67" s="152">
        <v>37</v>
      </c>
      <c r="G67" s="337">
        <f t="shared" si="69"/>
        <v>0.38541666666666669</v>
      </c>
      <c r="H67" s="121">
        <v>59</v>
      </c>
      <c r="I67" s="337">
        <f t="shared" si="69"/>
        <v>0.61458333333333337</v>
      </c>
      <c r="J67" s="595">
        <v>0</v>
      </c>
      <c r="K67" s="591">
        <f t="shared" si="66"/>
        <v>0</v>
      </c>
      <c r="L67" s="94"/>
      <c r="M67" s="377"/>
      <c r="N67" s="126"/>
      <c r="O67" s="79"/>
      <c r="P67" s="127"/>
      <c r="Q67" s="79"/>
      <c r="R67" s="120"/>
      <c r="S67" s="94"/>
      <c r="T67" s="15"/>
      <c r="U67" s="16"/>
      <c r="V67" s="94"/>
      <c r="W67" s="371"/>
      <c r="X67" s="94"/>
      <c r="Y67" s="371"/>
    </row>
    <row r="68" spans="2:25" x14ac:dyDescent="0.25">
      <c r="B68" s="362" t="s">
        <v>100</v>
      </c>
      <c r="C68" s="152">
        <f t="shared" si="65"/>
        <v>56</v>
      </c>
      <c r="D68" s="152">
        <f t="shared" si="67"/>
        <v>56</v>
      </c>
      <c r="E68" s="337">
        <f t="shared" si="68"/>
        <v>1</v>
      </c>
      <c r="F68" s="152">
        <v>30</v>
      </c>
      <c r="G68" s="337">
        <f t="shared" si="69"/>
        <v>0.5357142857142857</v>
      </c>
      <c r="H68" s="121">
        <v>26</v>
      </c>
      <c r="I68" s="337">
        <f t="shared" si="69"/>
        <v>0.4642857142857143</v>
      </c>
      <c r="J68" s="595">
        <v>0</v>
      </c>
      <c r="K68" s="591">
        <f t="shared" si="66"/>
        <v>0</v>
      </c>
      <c r="L68" s="94"/>
      <c r="M68" s="377"/>
      <c r="N68" s="126"/>
      <c r="O68" s="79"/>
      <c r="P68" s="127"/>
      <c r="Q68" s="79"/>
      <c r="R68" s="120"/>
      <c r="S68" s="94"/>
      <c r="T68" s="15"/>
      <c r="U68" s="16"/>
      <c r="V68" s="94"/>
      <c r="W68" s="371"/>
      <c r="X68" s="94"/>
      <c r="Y68" s="371"/>
    </row>
    <row r="69" spans="2:25" s="76" customFormat="1" x14ac:dyDescent="0.25">
      <c r="B69" s="363" t="s">
        <v>90</v>
      </c>
      <c r="C69" s="372">
        <f>SUM(C55:C68)</f>
        <v>2640</v>
      </c>
      <c r="D69" s="293">
        <f>SUM(D55:D68)</f>
        <v>2625</v>
      </c>
      <c r="E69" s="366">
        <f>D69/C69</f>
        <v>0.99431818181818177</v>
      </c>
      <c r="F69" s="293">
        <f>SUM(F55:F68)</f>
        <v>1128</v>
      </c>
      <c r="G69" s="366">
        <f>F69/$D69</f>
        <v>0.42971428571428572</v>
      </c>
      <c r="H69" s="293">
        <f>SUM(H55:H68)</f>
        <v>1497</v>
      </c>
      <c r="I69" s="366">
        <f>H69/$D69</f>
        <v>0.57028571428571428</v>
      </c>
      <c r="J69" s="592">
        <f>SUM(J55:J68)</f>
        <v>15</v>
      </c>
      <c r="K69" s="593">
        <f t="shared" si="66"/>
        <v>5.681818181818182E-3</v>
      </c>
      <c r="L69" s="94"/>
      <c r="M69" s="377"/>
      <c r="N69" s="129"/>
      <c r="O69" s="125"/>
      <c r="P69" s="127"/>
      <c r="Q69" s="128"/>
      <c r="R69" s="120"/>
      <c r="S69" s="17"/>
      <c r="T69" s="15"/>
      <c r="U69" s="16"/>
      <c r="V69" s="94"/>
      <c r="W69" s="371"/>
      <c r="X69" s="94"/>
      <c r="Y69" s="371"/>
    </row>
    <row r="70" spans="2:25" x14ac:dyDescent="0.25">
      <c r="B70" s="110" t="s">
        <v>291</v>
      </c>
      <c r="C70" s="79"/>
      <c r="D70" s="94"/>
      <c r="E70" s="79"/>
      <c r="F70" s="79"/>
      <c r="G70" s="79"/>
      <c r="H70" s="79"/>
      <c r="I70" s="79"/>
      <c r="J70" s="79"/>
      <c r="K70" s="79"/>
      <c r="L70" s="79"/>
      <c r="M70" s="79"/>
      <c r="N70" s="79"/>
      <c r="O70" s="79"/>
      <c r="P70" s="374"/>
    </row>
    <row r="71" spans="2:25" x14ac:dyDescent="0.25">
      <c r="B71" s="110" t="s">
        <v>337</v>
      </c>
      <c r="K71" s="79"/>
      <c r="L71" s="79"/>
      <c r="M71" s="79"/>
      <c r="N71" s="79"/>
      <c r="O71" s="378"/>
    </row>
    <row r="73" spans="2:25" ht="15.75" x14ac:dyDescent="0.25">
      <c r="B73" s="700" t="s">
        <v>466</v>
      </c>
      <c r="C73" s="700"/>
      <c r="D73" s="700"/>
      <c r="E73" s="700"/>
      <c r="F73" s="700"/>
      <c r="G73" s="700"/>
      <c r="H73" s="700"/>
      <c r="I73" s="700"/>
      <c r="J73" s="700"/>
      <c r="K73" s="700"/>
      <c r="L73" s="700"/>
      <c r="M73" s="700"/>
      <c r="N73" s="700"/>
    </row>
    <row r="74" spans="2:25" ht="15.75" customHeight="1" x14ac:dyDescent="0.25"/>
    <row r="75" spans="2:25" ht="15" customHeight="1" x14ac:dyDescent="0.25">
      <c r="B75" s="148"/>
      <c r="C75" s="379"/>
      <c r="D75" s="282" t="s">
        <v>90</v>
      </c>
      <c r="E75" s="710" t="s">
        <v>85</v>
      </c>
      <c r="F75" s="710"/>
      <c r="G75" s="710" t="s">
        <v>86</v>
      </c>
      <c r="H75" s="711"/>
      <c r="J75" s="23"/>
      <c r="K75" s="709"/>
      <c r="L75" s="709"/>
      <c r="M75" s="709"/>
      <c r="N75" s="709"/>
    </row>
    <row r="76" spans="2:25" x14ac:dyDescent="0.25">
      <c r="B76" s="689" t="s">
        <v>49</v>
      </c>
      <c r="C76" s="693"/>
      <c r="D76" s="276" t="s">
        <v>5</v>
      </c>
      <c r="E76" s="286" t="s">
        <v>6</v>
      </c>
      <c r="F76" s="149" t="s">
        <v>7</v>
      </c>
      <c r="G76" s="286" t="s">
        <v>6</v>
      </c>
      <c r="H76" s="150" t="s">
        <v>7</v>
      </c>
      <c r="J76" s="23"/>
      <c r="K76" s="54"/>
      <c r="L76" s="24"/>
      <c r="M76" s="54"/>
      <c r="N76" s="24"/>
    </row>
    <row r="77" spans="2:25" x14ac:dyDescent="0.25">
      <c r="B77" s="701" t="s">
        <v>338</v>
      </c>
      <c r="C77" s="702"/>
      <c r="D77" s="138">
        <v>622</v>
      </c>
      <c r="E77" s="287">
        <v>224</v>
      </c>
      <c r="F77" s="139">
        <f>E77/$D77</f>
        <v>0.36012861736334406</v>
      </c>
      <c r="G77" s="287">
        <v>398</v>
      </c>
      <c r="H77" s="145">
        <f>G77/$D77</f>
        <v>0.63987138263665599</v>
      </c>
      <c r="J77" s="23"/>
      <c r="K77" s="54"/>
      <c r="L77" s="26"/>
      <c r="M77" s="54"/>
      <c r="N77" s="26"/>
    </row>
    <row r="78" spans="2:25" x14ac:dyDescent="0.25">
      <c r="B78" s="696" t="s">
        <v>339</v>
      </c>
      <c r="C78" s="697"/>
      <c r="D78" s="117">
        <v>1028</v>
      </c>
      <c r="E78" s="284">
        <v>573</v>
      </c>
      <c r="F78" s="136">
        <f t="shared" ref="F78:H82" si="70">E78/$D78</f>
        <v>0.55739299610894943</v>
      </c>
      <c r="G78" s="284">
        <v>455</v>
      </c>
      <c r="H78" s="146">
        <f t="shared" si="70"/>
        <v>0.44260700389105057</v>
      </c>
      <c r="J78" s="23"/>
      <c r="K78" s="54"/>
      <c r="L78" s="26"/>
      <c r="M78" s="54"/>
      <c r="N78" s="26"/>
      <c r="O78" s="131"/>
    </row>
    <row r="79" spans="2:25" x14ac:dyDescent="0.25">
      <c r="B79" s="696" t="s">
        <v>307</v>
      </c>
      <c r="C79" s="697"/>
      <c r="D79" s="117">
        <v>513</v>
      </c>
      <c r="E79" s="284">
        <v>171</v>
      </c>
      <c r="F79" s="136">
        <f t="shared" si="70"/>
        <v>0.33333333333333331</v>
      </c>
      <c r="G79" s="284">
        <v>342</v>
      </c>
      <c r="H79" s="146">
        <f t="shared" si="70"/>
        <v>0.66666666666666663</v>
      </c>
      <c r="J79" s="23"/>
      <c r="K79" s="54"/>
      <c r="L79" s="26"/>
      <c r="M79" s="54"/>
      <c r="N79" s="26"/>
      <c r="O79" s="131"/>
    </row>
    <row r="80" spans="2:25" x14ac:dyDescent="0.25">
      <c r="B80" s="703" t="s">
        <v>308</v>
      </c>
      <c r="C80" s="704"/>
      <c r="D80" s="117">
        <v>228</v>
      </c>
      <c r="E80" s="284">
        <v>72</v>
      </c>
      <c r="F80" s="136">
        <f t="shared" si="70"/>
        <v>0.31578947368421051</v>
      </c>
      <c r="G80" s="284">
        <v>156</v>
      </c>
      <c r="H80" s="146">
        <f t="shared" si="70"/>
        <v>0.68421052631578949</v>
      </c>
      <c r="J80" s="23"/>
      <c r="K80" s="54"/>
      <c r="L80" s="26"/>
      <c r="M80" s="54"/>
      <c r="N80" s="26"/>
    </row>
    <row r="81" spans="2:15" x14ac:dyDescent="0.25">
      <c r="B81" s="696" t="s">
        <v>391</v>
      </c>
      <c r="C81" s="697"/>
      <c r="D81" s="117">
        <v>12</v>
      </c>
      <c r="E81" s="284">
        <v>4</v>
      </c>
      <c r="F81" s="136">
        <f t="shared" si="70"/>
        <v>0.33333333333333331</v>
      </c>
      <c r="G81" s="284">
        <v>8</v>
      </c>
      <c r="H81" s="146">
        <f t="shared" si="70"/>
        <v>0.66666666666666663</v>
      </c>
      <c r="J81" s="23"/>
      <c r="K81" s="54"/>
      <c r="L81" s="26"/>
      <c r="M81" s="54"/>
      <c r="N81" s="26"/>
    </row>
    <row r="82" spans="2:15" x14ac:dyDescent="0.25">
      <c r="B82" s="698" t="s">
        <v>304</v>
      </c>
      <c r="C82" s="699"/>
      <c r="D82" s="137">
        <v>44</v>
      </c>
      <c r="E82" s="285">
        <v>13</v>
      </c>
      <c r="F82" s="140">
        <f t="shared" si="70"/>
        <v>0.29545454545454547</v>
      </c>
      <c r="G82" s="285">
        <v>31</v>
      </c>
      <c r="H82" s="147">
        <f t="shared" si="70"/>
        <v>0.70454545454545459</v>
      </c>
      <c r="J82" s="23"/>
      <c r="K82" s="54"/>
      <c r="L82" s="26"/>
      <c r="M82" s="54"/>
      <c r="N82" s="26"/>
    </row>
    <row r="83" spans="2:15" x14ac:dyDescent="0.25">
      <c r="B83" s="110" t="s">
        <v>291</v>
      </c>
    </row>
    <row r="93" spans="2:15" x14ac:dyDescent="0.25">
      <c r="O93" s="93"/>
    </row>
    <row r="96" spans="2:15" x14ac:dyDescent="0.25">
      <c r="B96" s="110"/>
    </row>
  </sheetData>
  <mergeCells count="38">
    <mergeCell ref="R5:S6"/>
    <mergeCell ref="B50:N50"/>
    <mergeCell ref="B52:B54"/>
    <mergeCell ref="F52:G53"/>
    <mergeCell ref="H52:I53"/>
    <mergeCell ref="J52:K53"/>
    <mergeCell ref="D5:E6"/>
    <mergeCell ref="C5:C6"/>
    <mergeCell ref="P5:Q6"/>
    <mergeCell ref="B26:N26"/>
    <mergeCell ref="B28:B30"/>
    <mergeCell ref="D29:E29"/>
    <mergeCell ref="F29:G29"/>
    <mergeCell ref="H29:I29"/>
    <mergeCell ref="J29:K29"/>
    <mergeCell ref="D28:K28"/>
    <mergeCell ref="B3:N3"/>
    <mergeCell ref="B5:B7"/>
    <mergeCell ref="F5:G6"/>
    <mergeCell ref="H5:I6"/>
    <mergeCell ref="J5:K6"/>
    <mergeCell ref="L5:M6"/>
    <mergeCell ref="N5:O6"/>
    <mergeCell ref="L29:M29"/>
    <mergeCell ref="C52:C53"/>
    <mergeCell ref="D52:E53"/>
    <mergeCell ref="K75:L75"/>
    <mergeCell ref="M75:N75"/>
    <mergeCell ref="E75:F75"/>
    <mergeCell ref="G75:H75"/>
    <mergeCell ref="B81:C81"/>
    <mergeCell ref="B82:C82"/>
    <mergeCell ref="B73:N73"/>
    <mergeCell ref="B76:C76"/>
    <mergeCell ref="B77:C77"/>
    <mergeCell ref="B78:C78"/>
    <mergeCell ref="B79:C79"/>
    <mergeCell ref="B80:C80"/>
  </mergeCells>
  <conditionalFormatting sqref="D31:D44">
    <cfRule type="cellIs" dxfId="141" priority="21" operator="lessThan">
      <formula>10</formula>
    </cfRule>
  </conditionalFormatting>
  <conditionalFormatting sqref="E8:E21">
    <cfRule type="top10" dxfId="140" priority="17" bottom="1" rank="1"/>
    <cfRule type="top10" dxfId="139" priority="18" rank="1"/>
  </conditionalFormatting>
  <conditionalFormatting sqref="E31:E44">
    <cfRule type="top10" dxfId="138" priority="3" bottom="1" rank="1"/>
    <cfRule type="top10" dxfId="137" priority="4" rank="1"/>
  </conditionalFormatting>
  <conditionalFormatting sqref="E55:E68">
    <cfRule type="top10" dxfId="136" priority="19" bottom="1" rank="1"/>
    <cfRule type="top10" dxfId="135" priority="20" rank="1"/>
  </conditionalFormatting>
  <conditionalFormatting sqref="G8:G21">
    <cfRule type="top10" dxfId="134" priority="15" bottom="1" rank="1"/>
    <cfRule type="top10" dxfId="133" priority="16" rank="1"/>
  </conditionalFormatting>
  <conditionalFormatting sqref="G31:G44">
    <cfRule type="top10" dxfId="132" priority="1" bottom="1" rank="1"/>
    <cfRule type="top10" dxfId="131" priority="2" rank="1"/>
  </conditionalFormatting>
  <conditionalFormatting sqref="I8:I21">
    <cfRule type="top10" dxfId="130" priority="13" bottom="1" rank="1"/>
    <cfRule type="top10" dxfId="129" priority="14" rank="1"/>
  </conditionalFormatting>
  <conditionalFormatting sqref="K8:K21">
    <cfRule type="top10" dxfId="128" priority="11" bottom="1" rank="1"/>
    <cfRule type="top10" dxfId="127" priority="12" rank="1"/>
  </conditionalFormatting>
  <conditionalFormatting sqref="M8:M21">
    <cfRule type="top10" dxfId="126" priority="9" bottom="1" rank="1"/>
    <cfRule type="top10" dxfId="125" priority="10" rank="1"/>
  </conditionalFormatting>
  <conditionalFormatting sqref="O8:O21">
    <cfRule type="top10" dxfId="124" priority="7" bottom="1" rank="1"/>
    <cfRule type="top10" dxfId="123" priority="8" rank="1"/>
  </conditionalFormatting>
  <conditionalFormatting sqref="Q8:Q21">
    <cfRule type="top10" dxfId="122" priority="5" bottom="1" rank="1"/>
    <cfRule type="top10" dxfId="121" priority="6" rank="1"/>
  </conditionalFormatting>
  <hyperlinks>
    <hyperlink ref="B1" location="TOC!A1" display="TOC" xr:uid="{00000000-0004-0000-0500-000000000000}"/>
  </hyperlinks>
  <pageMargins left="0.70866141732283472" right="0.70866141732283472" top="0.74803149606299213" bottom="0.74803149606299213" header="0.31496062992125984" footer="0.31496062992125984"/>
  <pageSetup paperSize="9" scale="65" orientation="landscape" r:id="rId1"/>
  <headerFooter>
    <oddHeader>&amp;C&amp;F</oddHeader>
    <oddFooter>&amp;C&amp;A
Page &amp;P of &amp;N</oddFooter>
  </headerFooter>
  <rowBreaks count="1" manualBreakCount="1">
    <brk id="49" min="1"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2FF"/>
  </sheetPr>
  <dimension ref="B1:V48"/>
  <sheetViews>
    <sheetView zoomScale="90" zoomScaleNormal="90" zoomScaleSheetLayoutView="90" workbookViewId="0">
      <selection activeCell="B23" sqref="B23"/>
    </sheetView>
  </sheetViews>
  <sheetFormatPr defaultRowHeight="15" x14ac:dyDescent="0.25"/>
  <cols>
    <col min="1" max="1" width="5.140625" style="77" customWidth="1"/>
    <col min="2" max="3" width="15.7109375" style="77" customWidth="1"/>
    <col min="4" max="9" width="12.7109375" style="77" customWidth="1"/>
    <col min="10" max="10" width="15.28515625" style="102" customWidth="1"/>
    <col min="11" max="12" width="10.7109375" style="77" customWidth="1"/>
    <col min="13" max="16384" width="9.140625" style="77"/>
  </cols>
  <sheetData>
    <row r="1" spans="2:22" x14ac:dyDescent="0.25">
      <c r="B1" s="78" t="s">
        <v>53</v>
      </c>
    </row>
    <row r="2" spans="2:22" x14ac:dyDescent="0.25">
      <c r="B2" s="78"/>
    </row>
    <row r="3" spans="2:22" ht="15" customHeight="1" x14ac:dyDescent="0.25">
      <c r="B3" s="700" t="s">
        <v>462</v>
      </c>
      <c r="C3" s="700"/>
      <c r="D3" s="700"/>
      <c r="E3" s="700"/>
      <c r="F3" s="700"/>
      <c r="G3" s="700"/>
      <c r="H3" s="700"/>
      <c r="I3" s="700"/>
      <c r="J3" s="700"/>
      <c r="K3" s="700"/>
      <c r="L3" s="18"/>
      <c r="M3" s="18"/>
      <c r="N3" s="18"/>
    </row>
    <row r="4" spans="2:22" ht="15" customHeight="1" x14ac:dyDescent="0.25">
      <c r="B4" s="297"/>
      <c r="C4" s="297"/>
      <c r="D4" s="297"/>
      <c r="E4" s="297"/>
      <c r="F4" s="297"/>
      <c r="G4" s="297"/>
      <c r="H4" s="297"/>
      <c r="I4" s="297"/>
      <c r="K4" s="297"/>
      <c r="L4" s="297"/>
      <c r="M4" s="297"/>
      <c r="N4" s="297"/>
      <c r="O4" s="297"/>
      <c r="P4" s="297"/>
    </row>
    <row r="5" spans="2:22" s="3" customFormat="1" ht="27.75" customHeight="1" x14ac:dyDescent="0.25">
      <c r="B5" s="723" t="s">
        <v>73</v>
      </c>
      <c r="C5" s="281" t="s">
        <v>343</v>
      </c>
      <c r="D5" s="722" t="s">
        <v>398</v>
      </c>
      <c r="E5" s="722"/>
      <c r="F5" s="722" t="s">
        <v>3</v>
      </c>
      <c r="G5" s="722"/>
      <c r="H5" s="722" t="s">
        <v>4</v>
      </c>
      <c r="I5" s="722"/>
      <c r="J5" s="726" t="s">
        <v>324</v>
      </c>
    </row>
    <row r="6" spans="2:22" s="3" customFormat="1" x14ac:dyDescent="0.25">
      <c r="B6" s="724"/>
      <c r="C6" s="281" t="s">
        <v>5</v>
      </c>
      <c r="D6" s="281" t="s">
        <v>6</v>
      </c>
      <c r="E6" s="281" t="s">
        <v>55</v>
      </c>
      <c r="F6" s="281" t="s">
        <v>6</v>
      </c>
      <c r="G6" s="281" t="s">
        <v>55</v>
      </c>
      <c r="H6" s="281" t="s">
        <v>6</v>
      </c>
      <c r="I6" s="281" t="s">
        <v>55</v>
      </c>
      <c r="J6" s="706"/>
      <c r="K6" s="77"/>
      <c r="L6" s="77"/>
      <c r="M6" s="77"/>
      <c r="N6" s="77"/>
      <c r="O6" s="77"/>
      <c r="P6" s="77"/>
      <c r="Q6" s="77"/>
      <c r="R6" s="77"/>
      <c r="S6" s="77"/>
      <c r="T6" s="77"/>
      <c r="U6" s="77"/>
      <c r="V6" s="77"/>
    </row>
    <row r="7" spans="2:22" x14ac:dyDescent="0.25">
      <c r="B7" s="210" t="s">
        <v>8</v>
      </c>
      <c r="C7" s="192">
        <f>SUM(D7+F7+H7)</f>
        <v>103</v>
      </c>
      <c r="D7" s="192">
        <v>90</v>
      </c>
      <c r="E7" s="337">
        <f>D7/C7</f>
        <v>0.87378640776699024</v>
      </c>
      <c r="F7" s="192">
        <v>2</v>
      </c>
      <c r="G7" s="144">
        <f>F7/C7</f>
        <v>1.9417475728155338E-2</v>
      </c>
      <c r="H7" s="192">
        <v>11</v>
      </c>
      <c r="I7" s="144">
        <f>H7/C7</f>
        <v>0.10679611650485436</v>
      </c>
      <c r="J7" s="188" t="s">
        <v>37</v>
      </c>
    </row>
    <row r="8" spans="2:22" x14ac:dyDescent="0.25">
      <c r="B8" s="210" t="s">
        <v>9</v>
      </c>
      <c r="C8" s="192">
        <f t="shared" ref="C8:C20" si="0">SUM(D8+F8+H8)</f>
        <v>139</v>
      </c>
      <c r="D8" s="192">
        <v>137</v>
      </c>
      <c r="E8" s="337">
        <f t="shared" ref="E8:E22" si="1">D8/C8</f>
        <v>0.98561151079136688</v>
      </c>
      <c r="F8" s="192">
        <v>0</v>
      </c>
      <c r="G8" s="144">
        <f t="shared" ref="G8:G20" si="2">F8/C8</f>
        <v>0</v>
      </c>
      <c r="H8" s="192">
        <v>2</v>
      </c>
      <c r="I8" s="144">
        <f t="shared" ref="I8:I20" si="3">H8/C8</f>
        <v>1.4388489208633094E-2</v>
      </c>
      <c r="J8" s="188" t="s">
        <v>37</v>
      </c>
    </row>
    <row r="9" spans="2:22" x14ac:dyDescent="0.25">
      <c r="B9" s="210" t="s">
        <v>10</v>
      </c>
      <c r="C9" s="192">
        <f t="shared" si="0"/>
        <v>168</v>
      </c>
      <c r="D9" s="192">
        <v>70</v>
      </c>
      <c r="E9" s="337">
        <f t="shared" si="1"/>
        <v>0.41666666666666669</v>
      </c>
      <c r="F9" s="192">
        <v>0</v>
      </c>
      <c r="G9" s="144">
        <f t="shared" si="2"/>
        <v>0</v>
      </c>
      <c r="H9" s="192">
        <v>98</v>
      </c>
      <c r="I9" s="144">
        <f t="shared" si="3"/>
        <v>0.58333333333333337</v>
      </c>
      <c r="J9" s="189" t="s">
        <v>36</v>
      </c>
    </row>
    <row r="10" spans="2:22" x14ac:dyDescent="0.25">
      <c r="B10" s="210" t="s">
        <v>11</v>
      </c>
      <c r="C10" s="192">
        <f t="shared" si="0"/>
        <v>142</v>
      </c>
      <c r="D10" s="192">
        <v>121</v>
      </c>
      <c r="E10" s="337">
        <f t="shared" si="1"/>
        <v>0.852112676056338</v>
      </c>
      <c r="F10" s="192">
        <v>0</v>
      </c>
      <c r="G10" s="144">
        <f t="shared" si="2"/>
        <v>0</v>
      </c>
      <c r="H10" s="192">
        <v>21</v>
      </c>
      <c r="I10" s="144">
        <f t="shared" si="3"/>
        <v>0.14788732394366197</v>
      </c>
      <c r="J10" s="188" t="s">
        <v>37</v>
      </c>
    </row>
    <row r="11" spans="2:22" x14ac:dyDescent="0.25">
      <c r="B11" s="210" t="s">
        <v>12</v>
      </c>
      <c r="C11" s="192">
        <f t="shared" si="0"/>
        <v>198</v>
      </c>
      <c r="D11" s="192">
        <v>3</v>
      </c>
      <c r="E11" s="337">
        <f t="shared" si="1"/>
        <v>1.5151515151515152E-2</v>
      </c>
      <c r="F11" s="192">
        <v>0</v>
      </c>
      <c r="G11" s="144">
        <f t="shared" si="2"/>
        <v>0</v>
      </c>
      <c r="H11" s="192">
        <v>195</v>
      </c>
      <c r="I11" s="144">
        <f t="shared" si="3"/>
        <v>0.98484848484848486</v>
      </c>
      <c r="J11" s="189" t="s">
        <v>36</v>
      </c>
    </row>
    <row r="12" spans="2:22" x14ac:dyDescent="0.25">
      <c r="B12" s="210" t="s">
        <v>401</v>
      </c>
      <c r="C12" s="192">
        <f t="shared" si="0"/>
        <v>97</v>
      </c>
      <c r="D12" s="192">
        <v>1</v>
      </c>
      <c r="E12" s="337">
        <f t="shared" si="1"/>
        <v>1.0309278350515464E-2</v>
      </c>
      <c r="F12" s="192">
        <v>0</v>
      </c>
      <c r="G12" s="144">
        <f t="shared" si="2"/>
        <v>0</v>
      </c>
      <c r="H12" s="192">
        <v>96</v>
      </c>
      <c r="I12" s="144">
        <f t="shared" si="3"/>
        <v>0.98969072164948457</v>
      </c>
      <c r="J12" s="189" t="s">
        <v>36</v>
      </c>
    </row>
    <row r="13" spans="2:22" x14ac:dyDescent="0.25">
      <c r="B13" s="210" t="s">
        <v>68</v>
      </c>
      <c r="C13" s="192">
        <f t="shared" si="0"/>
        <v>122</v>
      </c>
      <c r="D13" s="192">
        <v>59</v>
      </c>
      <c r="E13" s="337">
        <f t="shared" si="1"/>
        <v>0.48360655737704916</v>
      </c>
      <c r="F13" s="192">
        <v>0</v>
      </c>
      <c r="G13" s="144">
        <f t="shared" si="2"/>
        <v>0</v>
      </c>
      <c r="H13" s="192">
        <v>63</v>
      </c>
      <c r="I13" s="144">
        <f t="shared" si="3"/>
        <v>0.51639344262295084</v>
      </c>
      <c r="J13" s="180" t="s">
        <v>38</v>
      </c>
    </row>
    <row r="14" spans="2:22" x14ac:dyDescent="0.25">
      <c r="B14" s="210" t="s">
        <v>14</v>
      </c>
      <c r="C14" s="192">
        <f t="shared" si="0"/>
        <v>318</v>
      </c>
      <c r="D14" s="192">
        <v>77</v>
      </c>
      <c r="E14" s="337">
        <f t="shared" si="1"/>
        <v>0.24213836477987422</v>
      </c>
      <c r="F14" s="192">
        <v>0</v>
      </c>
      <c r="G14" s="144">
        <f t="shared" si="2"/>
        <v>0</v>
      </c>
      <c r="H14" s="192">
        <v>241</v>
      </c>
      <c r="I14" s="144">
        <f t="shared" si="3"/>
        <v>0.75786163522012584</v>
      </c>
      <c r="J14" s="189" t="s">
        <v>36</v>
      </c>
    </row>
    <row r="15" spans="2:22" x14ac:dyDescent="0.25">
      <c r="B15" s="210" t="s">
        <v>69</v>
      </c>
      <c r="C15" s="192">
        <f t="shared" si="0"/>
        <v>159</v>
      </c>
      <c r="D15" s="192">
        <v>9</v>
      </c>
      <c r="E15" s="337">
        <f t="shared" si="1"/>
        <v>5.6603773584905662E-2</v>
      </c>
      <c r="F15" s="192">
        <v>0</v>
      </c>
      <c r="G15" s="144">
        <f t="shared" si="2"/>
        <v>0</v>
      </c>
      <c r="H15" s="192">
        <v>150</v>
      </c>
      <c r="I15" s="144">
        <f t="shared" si="3"/>
        <v>0.94339622641509435</v>
      </c>
      <c r="J15" s="189" t="s">
        <v>36</v>
      </c>
    </row>
    <row r="16" spans="2:22" x14ac:dyDescent="0.25">
      <c r="B16" s="210" t="s">
        <v>70</v>
      </c>
      <c r="C16" s="192">
        <f t="shared" si="0"/>
        <v>90</v>
      </c>
      <c r="D16" s="192">
        <v>86</v>
      </c>
      <c r="E16" s="337">
        <f t="shared" si="1"/>
        <v>0.9555555555555556</v>
      </c>
      <c r="F16" s="192">
        <v>0</v>
      </c>
      <c r="G16" s="144">
        <f t="shared" si="2"/>
        <v>0</v>
      </c>
      <c r="H16" s="192">
        <v>4</v>
      </c>
      <c r="I16" s="144">
        <f t="shared" si="3"/>
        <v>4.4444444444444446E-2</v>
      </c>
      <c r="J16" s="188" t="s">
        <v>37</v>
      </c>
    </row>
    <row r="17" spans="2:18" x14ac:dyDescent="0.25">
      <c r="B17" s="210" t="s">
        <v>71</v>
      </c>
      <c r="C17" s="192">
        <f t="shared" si="0"/>
        <v>100</v>
      </c>
      <c r="D17" s="192">
        <v>82</v>
      </c>
      <c r="E17" s="337">
        <f t="shared" si="1"/>
        <v>0.82</v>
      </c>
      <c r="F17" s="192">
        <v>0</v>
      </c>
      <c r="G17" s="144">
        <f t="shared" si="2"/>
        <v>0</v>
      </c>
      <c r="H17" s="192">
        <v>18</v>
      </c>
      <c r="I17" s="144">
        <f t="shared" si="3"/>
        <v>0.18</v>
      </c>
      <c r="J17" s="188" t="s">
        <v>37</v>
      </c>
    </row>
    <row r="18" spans="2:18" x14ac:dyDescent="0.25">
      <c r="B18" s="210" t="s">
        <v>72</v>
      </c>
      <c r="C18" s="192">
        <f t="shared" si="0"/>
        <v>269</v>
      </c>
      <c r="D18" s="192">
        <v>253</v>
      </c>
      <c r="E18" s="337">
        <f t="shared" si="1"/>
        <v>0.94052044609665431</v>
      </c>
      <c r="F18" s="192">
        <v>1</v>
      </c>
      <c r="G18" s="144">
        <f t="shared" si="2"/>
        <v>3.7174721189591076E-3</v>
      </c>
      <c r="H18" s="192">
        <v>15</v>
      </c>
      <c r="I18" s="144">
        <f t="shared" si="3"/>
        <v>5.5762081784386616E-2</v>
      </c>
      <c r="J18" s="188" t="s">
        <v>37</v>
      </c>
    </row>
    <row r="19" spans="2:18" x14ac:dyDescent="0.25">
      <c r="B19" s="210" t="s">
        <v>15</v>
      </c>
      <c r="C19" s="192">
        <f t="shared" si="0"/>
        <v>83</v>
      </c>
      <c r="D19" s="192">
        <v>81</v>
      </c>
      <c r="E19" s="337">
        <f t="shared" si="1"/>
        <v>0.97590361445783136</v>
      </c>
      <c r="F19" s="192">
        <v>0</v>
      </c>
      <c r="G19" s="144">
        <f t="shared" si="2"/>
        <v>0</v>
      </c>
      <c r="H19" s="192">
        <v>2</v>
      </c>
      <c r="I19" s="144">
        <f t="shared" si="3"/>
        <v>2.4096385542168676E-2</v>
      </c>
      <c r="J19" s="188" t="s">
        <v>37</v>
      </c>
    </row>
    <row r="20" spans="2:18" x14ac:dyDescent="0.25">
      <c r="B20" s="210" t="s">
        <v>100</v>
      </c>
      <c r="C20" s="192">
        <f t="shared" si="0"/>
        <v>55</v>
      </c>
      <c r="D20" s="192">
        <v>55</v>
      </c>
      <c r="E20" s="337">
        <f t="shared" si="1"/>
        <v>1</v>
      </c>
      <c r="F20" s="192">
        <v>0</v>
      </c>
      <c r="G20" s="144">
        <f t="shared" si="2"/>
        <v>0</v>
      </c>
      <c r="H20" s="192">
        <v>0</v>
      </c>
      <c r="I20" s="144">
        <f t="shared" si="3"/>
        <v>0</v>
      </c>
      <c r="J20" s="188" t="s">
        <v>37</v>
      </c>
    </row>
    <row r="21" spans="2:18" x14ac:dyDescent="0.25">
      <c r="B21" s="356" t="s">
        <v>90</v>
      </c>
      <c r="C21" s="372">
        <f>SUM(C7:C20)</f>
        <v>2043</v>
      </c>
      <c r="D21" s="130">
        <f>SUM(D7:D20)</f>
        <v>1124</v>
      </c>
      <c r="E21" s="143">
        <f t="shared" si="1"/>
        <v>0.5501713166911405</v>
      </c>
      <c r="F21" s="130">
        <f>SUM(F7:F20)</f>
        <v>3</v>
      </c>
      <c r="G21" s="143">
        <f>F21/C21</f>
        <v>1.4684287812041115E-3</v>
      </c>
      <c r="H21" s="130">
        <f>SUM(H7:H20)</f>
        <v>916</v>
      </c>
      <c r="I21" s="142">
        <f>H21/C21</f>
        <v>0.44836025452765543</v>
      </c>
      <c r="J21" s="415"/>
      <c r="M21" s="93"/>
      <c r="R21" s="93"/>
    </row>
    <row r="22" spans="2:18" x14ac:dyDescent="0.25">
      <c r="B22" s="211" t="s">
        <v>390</v>
      </c>
      <c r="C22" s="431">
        <f>C21-C12</f>
        <v>1946</v>
      </c>
      <c r="D22" s="432">
        <f>D21-D12</f>
        <v>1123</v>
      </c>
      <c r="E22" s="616">
        <f t="shared" si="1"/>
        <v>0.57708119218910581</v>
      </c>
      <c r="F22" s="432">
        <f>F21-F12</f>
        <v>3</v>
      </c>
      <c r="G22" s="433">
        <f>F22/C22</f>
        <v>1.5416238437821171E-3</v>
      </c>
      <c r="H22" s="432">
        <f>H21-H12</f>
        <v>820</v>
      </c>
      <c r="I22" s="330">
        <f>H22/C22</f>
        <v>0.42137718396711205</v>
      </c>
      <c r="J22" s="435"/>
      <c r="M22" s="93"/>
      <c r="R22" s="93"/>
    </row>
    <row r="23" spans="2:18" x14ac:dyDescent="0.25">
      <c r="B23" s="79" t="s">
        <v>397</v>
      </c>
      <c r="C23" s="79"/>
      <c r="D23" s="79"/>
      <c r="L23" s="93"/>
      <c r="O23" s="93"/>
    </row>
    <row r="24" spans="2:18" x14ac:dyDescent="0.25">
      <c r="B24" s="360" t="s">
        <v>399</v>
      </c>
      <c r="C24" s="79"/>
      <c r="D24" s="79"/>
      <c r="R24" s="90"/>
    </row>
    <row r="26" spans="2:18" ht="15.75" x14ac:dyDescent="0.25">
      <c r="B26" s="700" t="s">
        <v>463</v>
      </c>
      <c r="C26" s="700"/>
      <c r="D26" s="700"/>
      <c r="E26" s="700"/>
      <c r="F26" s="700"/>
      <c r="G26" s="700"/>
      <c r="H26" s="700"/>
      <c r="I26" s="700"/>
      <c r="J26" s="700"/>
      <c r="K26" s="700"/>
      <c r="L26" s="18"/>
      <c r="M26" s="18"/>
      <c r="N26" s="18"/>
    </row>
    <row r="27" spans="2:18" x14ac:dyDescent="0.25">
      <c r="B27" s="76"/>
      <c r="D27" s="304"/>
      <c r="F27" s="304"/>
      <c r="H27" s="304"/>
      <c r="K27" s="304"/>
      <c r="N27" s="361"/>
    </row>
    <row r="28" spans="2:18" ht="36" x14ac:dyDescent="0.25">
      <c r="B28" s="723" t="s">
        <v>73</v>
      </c>
      <c r="C28" s="281" t="s">
        <v>405</v>
      </c>
      <c r="D28" s="722" t="s">
        <v>329</v>
      </c>
      <c r="E28" s="722"/>
      <c r="F28" s="722" t="s">
        <v>340</v>
      </c>
      <c r="G28" s="725"/>
      <c r="H28" s="90"/>
    </row>
    <row r="29" spans="2:18" x14ac:dyDescent="0.25">
      <c r="B29" s="724"/>
      <c r="C29" s="281" t="s">
        <v>5</v>
      </c>
      <c r="D29" s="281" t="s">
        <v>6</v>
      </c>
      <c r="E29" s="281" t="s">
        <v>55</v>
      </c>
      <c r="F29" s="281" t="s">
        <v>6</v>
      </c>
      <c r="G29" s="288" t="s">
        <v>55</v>
      </c>
    </row>
    <row r="30" spans="2:18" x14ac:dyDescent="0.25">
      <c r="B30" s="362" t="s">
        <v>8</v>
      </c>
      <c r="C30" s="152">
        <v>90</v>
      </c>
      <c r="D30" s="152">
        <v>14</v>
      </c>
      <c r="E30" s="337">
        <f t="shared" ref="E30:E44" si="4">D30/C30</f>
        <v>0.15555555555555556</v>
      </c>
      <c r="F30" s="152">
        <v>76</v>
      </c>
      <c r="G30" s="340">
        <f t="shared" ref="G30:G44" si="5">F30/C30</f>
        <v>0.84444444444444444</v>
      </c>
    </row>
    <row r="31" spans="2:18" x14ac:dyDescent="0.25">
      <c r="B31" s="362" t="s">
        <v>9</v>
      </c>
      <c r="C31" s="152">
        <v>137</v>
      </c>
      <c r="D31" s="152">
        <v>15</v>
      </c>
      <c r="E31" s="337">
        <f t="shared" si="4"/>
        <v>0.10948905109489052</v>
      </c>
      <c r="F31" s="152">
        <v>122</v>
      </c>
      <c r="G31" s="340">
        <f t="shared" si="5"/>
        <v>0.89051094890510951</v>
      </c>
    </row>
    <row r="32" spans="2:18" x14ac:dyDescent="0.25">
      <c r="B32" s="362" t="s">
        <v>10</v>
      </c>
      <c r="C32" s="152">
        <v>70</v>
      </c>
      <c r="D32" s="152">
        <v>7</v>
      </c>
      <c r="E32" s="337">
        <f t="shared" si="4"/>
        <v>0.1</v>
      </c>
      <c r="F32" s="152">
        <v>63</v>
      </c>
      <c r="G32" s="340">
        <f t="shared" si="5"/>
        <v>0.9</v>
      </c>
    </row>
    <row r="33" spans="2:20" x14ac:dyDescent="0.25">
      <c r="B33" s="362" t="s">
        <v>11</v>
      </c>
      <c r="C33" s="152">
        <v>121</v>
      </c>
      <c r="D33" s="152">
        <v>17</v>
      </c>
      <c r="E33" s="337">
        <f t="shared" si="4"/>
        <v>0.14049586776859505</v>
      </c>
      <c r="F33" s="152">
        <v>104</v>
      </c>
      <c r="G33" s="340">
        <f t="shared" si="5"/>
        <v>0.85950413223140498</v>
      </c>
    </row>
    <row r="34" spans="2:20" x14ac:dyDescent="0.25">
      <c r="B34" s="362" t="s">
        <v>12</v>
      </c>
      <c r="C34" s="152">
        <v>3</v>
      </c>
      <c r="D34" s="152">
        <v>0</v>
      </c>
      <c r="E34" s="337">
        <f t="shared" si="4"/>
        <v>0</v>
      </c>
      <c r="F34" s="152">
        <v>3</v>
      </c>
      <c r="G34" s="340">
        <f t="shared" si="5"/>
        <v>1</v>
      </c>
    </row>
    <row r="35" spans="2:20" x14ac:dyDescent="0.25">
      <c r="B35" s="362" t="s">
        <v>13</v>
      </c>
      <c r="C35" s="152">
        <v>1</v>
      </c>
      <c r="D35" s="152">
        <v>0</v>
      </c>
      <c r="E35" s="337">
        <f t="shared" si="4"/>
        <v>0</v>
      </c>
      <c r="F35" s="152">
        <v>1</v>
      </c>
      <c r="G35" s="340">
        <f t="shared" si="5"/>
        <v>1</v>
      </c>
    </row>
    <row r="36" spans="2:20" x14ac:dyDescent="0.25">
      <c r="B36" s="362" t="s">
        <v>68</v>
      </c>
      <c r="C36" s="152">
        <v>59</v>
      </c>
      <c r="D36" s="152">
        <v>3</v>
      </c>
      <c r="E36" s="337">
        <f t="shared" si="4"/>
        <v>5.0847457627118647E-2</v>
      </c>
      <c r="F36" s="152">
        <v>56</v>
      </c>
      <c r="G36" s="340">
        <f t="shared" si="5"/>
        <v>0.94915254237288138</v>
      </c>
    </row>
    <row r="37" spans="2:20" x14ac:dyDescent="0.25">
      <c r="B37" s="362" t="s">
        <v>14</v>
      </c>
      <c r="C37" s="152">
        <v>77</v>
      </c>
      <c r="D37" s="152">
        <v>9</v>
      </c>
      <c r="E37" s="337">
        <f t="shared" si="4"/>
        <v>0.11688311688311688</v>
      </c>
      <c r="F37" s="152">
        <v>68</v>
      </c>
      <c r="G37" s="340">
        <f t="shared" si="5"/>
        <v>0.88311688311688308</v>
      </c>
    </row>
    <row r="38" spans="2:20" x14ac:dyDescent="0.25">
      <c r="B38" s="362" t="s">
        <v>69</v>
      </c>
      <c r="C38" s="152">
        <v>9</v>
      </c>
      <c r="D38" s="152">
        <v>1</v>
      </c>
      <c r="E38" s="337">
        <f t="shared" si="4"/>
        <v>0.1111111111111111</v>
      </c>
      <c r="F38" s="152">
        <v>8</v>
      </c>
      <c r="G38" s="340">
        <f t="shared" si="5"/>
        <v>0.88888888888888884</v>
      </c>
    </row>
    <row r="39" spans="2:20" x14ac:dyDescent="0.25">
      <c r="B39" s="362" t="s">
        <v>70</v>
      </c>
      <c r="C39" s="152">
        <v>86</v>
      </c>
      <c r="D39" s="152">
        <v>12</v>
      </c>
      <c r="E39" s="337">
        <f t="shared" si="4"/>
        <v>0.13953488372093023</v>
      </c>
      <c r="F39" s="152">
        <v>74</v>
      </c>
      <c r="G39" s="340">
        <f t="shared" si="5"/>
        <v>0.86046511627906974</v>
      </c>
    </row>
    <row r="40" spans="2:20" x14ac:dyDescent="0.25">
      <c r="B40" s="362" t="s">
        <v>71</v>
      </c>
      <c r="C40" s="152">
        <v>82</v>
      </c>
      <c r="D40" s="152">
        <v>11</v>
      </c>
      <c r="E40" s="337">
        <f t="shared" si="4"/>
        <v>0.13414634146341464</v>
      </c>
      <c r="F40" s="152">
        <v>71</v>
      </c>
      <c r="G40" s="340">
        <f t="shared" si="5"/>
        <v>0.86585365853658536</v>
      </c>
    </row>
    <row r="41" spans="2:20" x14ac:dyDescent="0.25">
      <c r="B41" s="362" t="s">
        <v>72</v>
      </c>
      <c r="C41" s="152">
        <v>253</v>
      </c>
      <c r="D41" s="152">
        <v>27</v>
      </c>
      <c r="E41" s="337">
        <f t="shared" si="4"/>
        <v>0.1067193675889328</v>
      </c>
      <c r="F41" s="152">
        <v>226</v>
      </c>
      <c r="G41" s="340">
        <f t="shared" si="5"/>
        <v>0.89328063241106714</v>
      </c>
    </row>
    <row r="42" spans="2:20" x14ac:dyDescent="0.25">
      <c r="B42" s="362" t="s">
        <v>15</v>
      </c>
      <c r="C42" s="152">
        <v>81</v>
      </c>
      <c r="D42" s="152">
        <v>11</v>
      </c>
      <c r="E42" s="337">
        <f t="shared" si="4"/>
        <v>0.13580246913580246</v>
      </c>
      <c r="F42" s="152">
        <v>70</v>
      </c>
      <c r="G42" s="340">
        <f t="shared" si="5"/>
        <v>0.86419753086419748</v>
      </c>
    </row>
    <row r="43" spans="2:20" x14ac:dyDescent="0.25">
      <c r="B43" s="362" t="s">
        <v>100</v>
      </c>
      <c r="C43" s="152">
        <v>55</v>
      </c>
      <c r="D43" s="152">
        <v>12</v>
      </c>
      <c r="E43" s="337">
        <f t="shared" si="4"/>
        <v>0.21818181818181817</v>
      </c>
      <c r="F43" s="152">
        <v>43</v>
      </c>
      <c r="G43" s="340">
        <f t="shared" si="5"/>
        <v>0.78181818181818186</v>
      </c>
    </row>
    <row r="44" spans="2:20" x14ac:dyDescent="0.25">
      <c r="B44" s="363" t="s">
        <v>90</v>
      </c>
      <c r="C44" s="372">
        <f>SUM(C30:C43)</f>
        <v>1124</v>
      </c>
      <c r="D44" s="293">
        <f>SUM(D30:D43)</f>
        <v>139</v>
      </c>
      <c r="E44" s="366">
        <f t="shared" si="4"/>
        <v>0.12366548042704627</v>
      </c>
      <c r="F44" s="293">
        <f>SUM(F30:F43)</f>
        <v>985</v>
      </c>
      <c r="G44" s="367">
        <f t="shared" si="5"/>
        <v>0.87633451957295372</v>
      </c>
      <c r="Q44" s="93"/>
    </row>
    <row r="45" spans="2:20" x14ac:dyDescent="0.25">
      <c r="B45" s="368" t="s">
        <v>330</v>
      </c>
      <c r="J45" s="104"/>
      <c r="N45" s="93"/>
      <c r="R45" s="93"/>
      <c r="T45" s="93"/>
    </row>
    <row r="46" spans="2:20" x14ac:dyDescent="0.25">
      <c r="B46" s="79" t="s">
        <v>331</v>
      </c>
      <c r="R46" s="93"/>
    </row>
    <row r="47" spans="2:20" x14ac:dyDescent="0.25">
      <c r="B47" s="369"/>
      <c r="R47" s="93"/>
      <c r="S47" s="93"/>
    </row>
    <row r="48" spans="2:20" x14ac:dyDescent="0.25">
      <c r="B48" s="309"/>
    </row>
  </sheetData>
  <mergeCells count="10">
    <mergeCell ref="B28:B29"/>
    <mergeCell ref="D28:E28"/>
    <mergeCell ref="F28:G28"/>
    <mergeCell ref="B3:K3"/>
    <mergeCell ref="B5:B6"/>
    <mergeCell ref="D5:E5"/>
    <mergeCell ref="F5:G5"/>
    <mergeCell ref="H5:I5"/>
    <mergeCell ref="J5:J6"/>
    <mergeCell ref="B26:K26"/>
  </mergeCells>
  <conditionalFormatting sqref="C30:C43">
    <cfRule type="cellIs" dxfId="120" priority="9" operator="lessThan">
      <formula>10</formula>
    </cfRule>
  </conditionalFormatting>
  <conditionalFormatting sqref="E7:E20">
    <cfRule type="top10" dxfId="119" priority="7" bottom="1" rank="1"/>
    <cfRule type="top10" dxfId="118" priority="8" rank="1"/>
  </conditionalFormatting>
  <conditionalFormatting sqref="E30:E43">
    <cfRule type="top10" dxfId="117" priority="1" bottom="1" rank="1"/>
    <cfRule type="top10" dxfId="116" priority="2" rank="1"/>
  </conditionalFormatting>
  <conditionalFormatting sqref="G30:G43">
    <cfRule type="top10" dxfId="115" priority="5" bottom="1" rank="1"/>
    <cfRule type="top10" dxfId="114" priority="6" rank="1"/>
  </conditionalFormatting>
  <hyperlinks>
    <hyperlink ref="B1" location="TOC!A1" display="TOC" xr:uid="{00000000-0004-0000-0600-000000000000}"/>
  </hyperlinks>
  <pageMargins left="0.70866141732283472" right="0.70866141732283472" top="0.74803149606299213" bottom="0.74803149606299213" header="0.31496062992125984" footer="0.31496062992125984"/>
  <pageSetup paperSize="9" scale="64" orientation="landscape" r:id="rId1"/>
  <headerFooter>
    <oddHeader>&amp;C&amp;F</oddHeader>
    <oddFooter>&amp;C&amp;A
Page &amp;P of &amp;N</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2FF"/>
  </sheetPr>
  <dimension ref="B1:V68"/>
  <sheetViews>
    <sheetView zoomScale="90" zoomScaleNormal="90" zoomScaleSheetLayoutView="90" workbookViewId="0">
      <selection activeCell="K17" sqref="K17"/>
    </sheetView>
  </sheetViews>
  <sheetFormatPr defaultRowHeight="15" x14ac:dyDescent="0.25"/>
  <cols>
    <col min="1" max="1" width="5" style="77" customWidth="1"/>
    <col min="2" max="3" width="15.7109375" style="77" customWidth="1"/>
    <col min="4" max="9" width="12.5703125" style="77" customWidth="1"/>
    <col min="10" max="10" width="15.7109375" style="102" customWidth="1"/>
    <col min="11" max="16" width="10.7109375" style="77" customWidth="1"/>
    <col min="17" max="16384" width="9.140625" style="77"/>
  </cols>
  <sheetData>
    <row r="1" spans="2:22" x14ac:dyDescent="0.25">
      <c r="B1" s="78" t="s">
        <v>53</v>
      </c>
    </row>
    <row r="2" spans="2:22" x14ac:dyDescent="0.25">
      <c r="B2" s="78"/>
    </row>
    <row r="3" spans="2:22" ht="15" customHeight="1" x14ac:dyDescent="0.25">
      <c r="B3" s="686" t="s">
        <v>599</v>
      </c>
      <c r="C3" s="686"/>
      <c r="D3" s="686"/>
      <c r="E3" s="686"/>
      <c r="F3" s="686"/>
      <c r="G3" s="686"/>
      <c r="H3" s="686"/>
      <c r="I3" s="686"/>
      <c r="J3" s="686"/>
      <c r="K3" s="686"/>
      <c r="L3" s="18"/>
      <c r="M3" s="18"/>
      <c r="N3" s="18"/>
      <c r="O3" s="18"/>
      <c r="P3" s="18"/>
    </row>
    <row r="4" spans="2:22" ht="15" customHeight="1" x14ac:dyDescent="0.25">
      <c r="B4" s="297"/>
      <c r="C4" s="297"/>
      <c r="D4" s="297"/>
      <c r="E4" s="297"/>
      <c r="F4" s="297"/>
      <c r="G4" s="297"/>
      <c r="H4" s="297"/>
      <c r="I4" s="297"/>
      <c r="K4" s="297"/>
      <c r="L4" s="297"/>
      <c r="M4" s="297"/>
      <c r="N4" s="297"/>
      <c r="O4" s="297"/>
      <c r="P4" s="297"/>
    </row>
    <row r="5" spans="2:22" s="3" customFormat="1" ht="27.75" customHeight="1" x14ac:dyDescent="0.25">
      <c r="B5" s="723" t="s">
        <v>73</v>
      </c>
      <c r="C5" s="281" t="s">
        <v>343</v>
      </c>
      <c r="D5" s="722" t="s">
        <v>400</v>
      </c>
      <c r="E5" s="722"/>
      <c r="F5" s="722" t="s">
        <v>3</v>
      </c>
      <c r="G5" s="722"/>
      <c r="H5" s="722" t="s">
        <v>4</v>
      </c>
      <c r="I5" s="722"/>
      <c r="J5" s="726" t="s">
        <v>324</v>
      </c>
    </row>
    <row r="6" spans="2:22" s="3" customFormat="1" x14ac:dyDescent="0.25">
      <c r="B6" s="724"/>
      <c r="C6" s="281" t="s">
        <v>5</v>
      </c>
      <c r="D6" s="281" t="s">
        <v>6</v>
      </c>
      <c r="E6" s="281" t="s">
        <v>55</v>
      </c>
      <c r="F6" s="281" t="s">
        <v>6</v>
      </c>
      <c r="G6" s="281" t="s">
        <v>55</v>
      </c>
      <c r="H6" s="281" t="s">
        <v>6</v>
      </c>
      <c r="I6" s="281" t="s">
        <v>55</v>
      </c>
      <c r="J6" s="706"/>
      <c r="K6" s="77"/>
      <c r="L6" s="77"/>
      <c r="M6" s="77"/>
      <c r="N6" s="77"/>
      <c r="O6" s="77"/>
      <c r="P6" s="77"/>
      <c r="Q6" s="77"/>
      <c r="R6" s="77"/>
      <c r="S6" s="77"/>
      <c r="T6" s="77"/>
      <c r="U6" s="77"/>
      <c r="V6" s="77"/>
    </row>
    <row r="7" spans="2:22" x14ac:dyDescent="0.25">
      <c r="B7" s="210" t="s">
        <v>8</v>
      </c>
      <c r="C7" s="192">
        <f>SUM(D7+F7+H7)</f>
        <v>103</v>
      </c>
      <c r="D7" s="192">
        <v>86</v>
      </c>
      <c r="E7" s="337">
        <f>D7/C7</f>
        <v>0.83495145631067957</v>
      </c>
      <c r="F7" s="192">
        <v>2</v>
      </c>
      <c r="G7" s="144">
        <f>F7/C7</f>
        <v>1.9417475728155338E-2</v>
      </c>
      <c r="H7" s="192">
        <v>15</v>
      </c>
      <c r="I7" s="144">
        <f>H7/C7</f>
        <v>0.14563106796116504</v>
      </c>
      <c r="J7" s="188" t="s">
        <v>37</v>
      </c>
      <c r="K7" s="358"/>
    </row>
    <row r="8" spans="2:22" x14ac:dyDescent="0.25">
      <c r="B8" s="210" t="s">
        <v>9</v>
      </c>
      <c r="C8" s="192">
        <f t="shared" ref="C8:C20" si="0">SUM(D8+F8+H8)</f>
        <v>139</v>
      </c>
      <c r="D8" s="192">
        <v>135</v>
      </c>
      <c r="E8" s="337">
        <f t="shared" ref="E8:E22" si="1">D8/C8</f>
        <v>0.97122302158273377</v>
      </c>
      <c r="F8" s="192">
        <v>0</v>
      </c>
      <c r="G8" s="144">
        <f t="shared" ref="G8:G20" si="2">F8/C8</f>
        <v>0</v>
      </c>
      <c r="H8" s="192">
        <v>4</v>
      </c>
      <c r="I8" s="144">
        <f t="shared" ref="I8:I20" si="3">H8/C8</f>
        <v>2.8776978417266189E-2</v>
      </c>
      <c r="J8" s="188" t="s">
        <v>37</v>
      </c>
      <c r="K8" s="358"/>
    </row>
    <row r="9" spans="2:22" x14ac:dyDescent="0.25">
      <c r="B9" s="210" t="s">
        <v>10</v>
      </c>
      <c r="C9" s="192">
        <f t="shared" si="0"/>
        <v>168</v>
      </c>
      <c r="D9" s="192">
        <v>73</v>
      </c>
      <c r="E9" s="337">
        <f t="shared" si="1"/>
        <v>0.43452380952380953</v>
      </c>
      <c r="F9" s="192">
        <v>0</v>
      </c>
      <c r="G9" s="144">
        <f t="shared" si="2"/>
        <v>0</v>
      </c>
      <c r="H9" s="192">
        <v>95</v>
      </c>
      <c r="I9" s="144">
        <f t="shared" si="3"/>
        <v>0.56547619047619047</v>
      </c>
      <c r="J9" s="189" t="s">
        <v>36</v>
      </c>
      <c r="K9" s="20"/>
    </row>
    <row r="10" spans="2:22" x14ac:dyDescent="0.25">
      <c r="B10" s="210" t="s">
        <v>11</v>
      </c>
      <c r="C10" s="192">
        <f t="shared" si="0"/>
        <v>142</v>
      </c>
      <c r="D10" s="192">
        <v>123</v>
      </c>
      <c r="E10" s="337">
        <f t="shared" si="1"/>
        <v>0.86619718309859151</v>
      </c>
      <c r="F10" s="192">
        <v>0</v>
      </c>
      <c r="G10" s="144">
        <f t="shared" si="2"/>
        <v>0</v>
      </c>
      <c r="H10" s="192">
        <v>19</v>
      </c>
      <c r="I10" s="144">
        <f t="shared" si="3"/>
        <v>0.13380281690140844</v>
      </c>
      <c r="J10" s="188" t="s">
        <v>37</v>
      </c>
      <c r="K10" s="358"/>
    </row>
    <row r="11" spans="2:22" x14ac:dyDescent="0.25">
      <c r="B11" s="210" t="s">
        <v>12</v>
      </c>
      <c r="C11" s="192">
        <f t="shared" si="0"/>
        <v>198</v>
      </c>
      <c r="D11" s="192">
        <v>3</v>
      </c>
      <c r="E11" s="337">
        <f t="shared" si="1"/>
        <v>1.5151515151515152E-2</v>
      </c>
      <c r="F11" s="192">
        <v>0</v>
      </c>
      <c r="G11" s="144">
        <f t="shared" si="2"/>
        <v>0</v>
      </c>
      <c r="H11" s="192">
        <v>195</v>
      </c>
      <c r="I11" s="144">
        <f t="shared" si="3"/>
        <v>0.98484848484848486</v>
      </c>
      <c r="J11" s="189" t="s">
        <v>36</v>
      </c>
      <c r="K11" s="20"/>
    </row>
    <row r="12" spans="2:22" x14ac:dyDescent="0.25">
      <c r="B12" s="210" t="s">
        <v>401</v>
      </c>
      <c r="C12" s="192">
        <f t="shared" si="0"/>
        <v>97</v>
      </c>
      <c r="D12" s="192">
        <v>1</v>
      </c>
      <c r="E12" s="337">
        <f t="shared" si="1"/>
        <v>1.0309278350515464E-2</v>
      </c>
      <c r="F12" s="192">
        <v>0</v>
      </c>
      <c r="G12" s="144">
        <f t="shared" si="2"/>
        <v>0</v>
      </c>
      <c r="H12" s="192">
        <v>96</v>
      </c>
      <c r="I12" s="144">
        <f t="shared" si="3"/>
        <v>0.98969072164948457</v>
      </c>
      <c r="J12" s="189" t="s">
        <v>36</v>
      </c>
      <c r="K12" s="20"/>
    </row>
    <row r="13" spans="2:22" x14ac:dyDescent="0.25">
      <c r="B13" s="210" t="s">
        <v>68</v>
      </c>
      <c r="C13" s="192">
        <f t="shared" si="0"/>
        <v>122</v>
      </c>
      <c r="D13" s="192">
        <v>59</v>
      </c>
      <c r="E13" s="337">
        <f t="shared" si="1"/>
        <v>0.48360655737704916</v>
      </c>
      <c r="F13" s="192">
        <v>0</v>
      </c>
      <c r="G13" s="144">
        <f t="shared" si="2"/>
        <v>0</v>
      </c>
      <c r="H13" s="192">
        <v>63</v>
      </c>
      <c r="I13" s="144">
        <f t="shared" si="3"/>
        <v>0.51639344262295084</v>
      </c>
      <c r="J13" s="180" t="s">
        <v>38</v>
      </c>
      <c r="K13" s="359"/>
    </row>
    <row r="14" spans="2:22" x14ac:dyDescent="0.25">
      <c r="B14" s="210" t="s">
        <v>14</v>
      </c>
      <c r="C14" s="192">
        <f t="shared" si="0"/>
        <v>318</v>
      </c>
      <c r="D14" s="192">
        <v>77</v>
      </c>
      <c r="E14" s="337">
        <f t="shared" si="1"/>
        <v>0.24213836477987422</v>
      </c>
      <c r="F14" s="192">
        <v>0</v>
      </c>
      <c r="G14" s="144">
        <f t="shared" si="2"/>
        <v>0</v>
      </c>
      <c r="H14" s="192">
        <v>241</v>
      </c>
      <c r="I14" s="144">
        <f t="shared" si="3"/>
        <v>0.75786163522012584</v>
      </c>
      <c r="J14" s="189" t="s">
        <v>36</v>
      </c>
      <c r="K14" s="20"/>
    </row>
    <row r="15" spans="2:22" x14ac:dyDescent="0.25">
      <c r="B15" s="210" t="s">
        <v>69</v>
      </c>
      <c r="C15" s="192">
        <f t="shared" si="0"/>
        <v>159</v>
      </c>
      <c r="D15" s="192">
        <v>8</v>
      </c>
      <c r="E15" s="337">
        <f t="shared" si="1"/>
        <v>5.0314465408805034E-2</v>
      </c>
      <c r="F15" s="192">
        <v>0</v>
      </c>
      <c r="G15" s="144">
        <f t="shared" si="2"/>
        <v>0</v>
      </c>
      <c r="H15" s="192">
        <v>151</v>
      </c>
      <c r="I15" s="144">
        <f t="shared" si="3"/>
        <v>0.94968553459119498</v>
      </c>
      <c r="J15" s="189" t="s">
        <v>36</v>
      </c>
      <c r="K15" s="20"/>
    </row>
    <row r="16" spans="2:22" x14ac:dyDescent="0.25">
      <c r="B16" s="210" t="s">
        <v>70</v>
      </c>
      <c r="C16" s="192">
        <f t="shared" si="0"/>
        <v>90</v>
      </c>
      <c r="D16" s="192">
        <v>86</v>
      </c>
      <c r="E16" s="337">
        <f t="shared" si="1"/>
        <v>0.9555555555555556</v>
      </c>
      <c r="F16" s="192">
        <v>0</v>
      </c>
      <c r="G16" s="144">
        <f t="shared" si="2"/>
        <v>0</v>
      </c>
      <c r="H16" s="192">
        <v>4</v>
      </c>
      <c r="I16" s="144">
        <f t="shared" si="3"/>
        <v>4.4444444444444446E-2</v>
      </c>
      <c r="J16" s="188" t="s">
        <v>37</v>
      </c>
      <c r="K16" s="358"/>
    </row>
    <row r="17" spans="2:22" x14ac:dyDescent="0.25">
      <c r="B17" s="210" t="s">
        <v>71</v>
      </c>
      <c r="C17" s="192">
        <f t="shared" si="0"/>
        <v>100</v>
      </c>
      <c r="D17" s="192">
        <v>83</v>
      </c>
      <c r="E17" s="337">
        <f t="shared" si="1"/>
        <v>0.83</v>
      </c>
      <c r="F17" s="192">
        <v>0</v>
      </c>
      <c r="G17" s="144">
        <f t="shared" si="2"/>
        <v>0</v>
      </c>
      <c r="H17" s="192">
        <v>17</v>
      </c>
      <c r="I17" s="144">
        <f t="shared" si="3"/>
        <v>0.17</v>
      </c>
      <c r="J17" s="188" t="s">
        <v>37</v>
      </c>
      <c r="K17" s="358"/>
    </row>
    <row r="18" spans="2:22" x14ac:dyDescent="0.25">
      <c r="B18" s="210" t="s">
        <v>72</v>
      </c>
      <c r="C18" s="192">
        <f t="shared" si="0"/>
        <v>269</v>
      </c>
      <c r="D18" s="192">
        <v>253</v>
      </c>
      <c r="E18" s="337">
        <f t="shared" si="1"/>
        <v>0.94052044609665431</v>
      </c>
      <c r="F18" s="192">
        <v>1</v>
      </c>
      <c r="G18" s="144">
        <f t="shared" si="2"/>
        <v>3.7174721189591076E-3</v>
      </c>
      <c r="H18" s="192">
        <v>15</v>
      </c>
      <c r="I18" s="144">
        <f t="shared" si="3"/>
        <v>5.5762081784386616E-2</v>
      </c>
      <c r="J18" s="188" t="s">
        <v>37</v>
      </c>
      <c r="K18" s="358"/>
    </row>
    <row r="19" spans="2:22" x14ac:dyDescent="0.25">
      <c r="B19" s="210" t="s">
        <v>15</v>
      </c>
      <c r="C19" s="192">
        <f t="shared" si="0"/>
        <v>83</v>
      </c>
      <c r="D19" s="192">
        <v>83</v>
      </c>
      <c r="E19" s="337">
        <f t="shared" si="1"/>
        <v>1</v>
      </c>
      <c r="F19" s="192">
        <v>0</v>
      </c>
      <c r="G19" s="144">
        <f t="shared" si="2"/>
        <v>0</v>
      </c>
      <c r="H19" s="192">
        <v>0</v>
      </c>
      <c r="I19" s="144">
        <f t="shared" si="3"/>
        <v>0</v>
      </c>
      <c r="J19" s="188" t="s">
        <v>37</v>
      </c>
      <c r="K19" s="358"/>
    </row>
    <row r="20" spans="2:22" x14ac:dyDescent="0.25">
      <c r="B20" s="210" t="s">
        <v>100</v>
      </c>
      <c r="C20" s="192">
        <f t="shared" si="0"/>
        <v>55</v>
      </c>
      <c r="D20" s="192">
        <v>55</v>
      </c>
      <c r="E20" s="337">
        <f t="shared" si="1"/>
        <v>1</v>
      </c>
      <c r="F20" s="192">
        <v>0</v>
      </c>
      <c r="G20" s="144">
        <f t="shared" si="2"/>
        <v>0</v>
      </c>
      <c r="H20" s="192">
        <v>0</v>
      </c>
      <c r="I20" s="144">
        <f t="shared" si="3"/>
        <v>0</v>
      </c>
      <c r="J20" s="188" t="s">
        <v>37</v>
      </c>
      <c r="K20" s="358"/>
    </row>
    <row r="21" spans="2:22" x14ac:dyDescent="0.25">
      <c r="B21" s="356" t="s">
        <v>90</v>
      </c>
      <c r="C21" s="372">
        <f>SUM(C7:C20)</f>
        <v>2043</v>
      </c>
      <c r="D21" s="130">
        <f>SUM(D7:D20)</f>
        <v>1125</v>
      </c>
      <c r="E21" s="143">
        <f t="shared" si="1"/>
        <v>0.5506607929515418</v>
      </c>
      <c r="F21" s="130">
        <f>SUM(F7:F20)</f>
        <v>3</v>
      </c>
      <c r="G21" s="143">
        <f>F21/C21</f>
        <v>1.4684287812041115E-3</v>
      </c>
      <c r="H21" s="130">
        <f>SUM(H7:H20)</f>
        <v>915</v>
      </c>
      <c r="I21" s="142">
        <f>H21/C21</f>
        <v>0.44787077826725402</v>
      </c>
      <c r="J21" s="415"/>
      <c r="M21" s="93"/>
      <c r="R21" s="93"/>
    </row>
    <row r="22" spans="2:22" s="76" customFormat="1" x14ac:dyDescent="0.25">
      <c r="B22" s="211" t="s">
        <v>390</v>
      </c>
      <c r="C22" s="431">
        <f>C21-C12</f>
        <v>1946</v>
      </c>
      <c r="D22" s="432">
        <f>D21-D12</f>
        <v>1124</v>
      </c>
      <c r="E22" s="616">
        <f t="shared" si="1"/>
        <v>0.57759506680369987</v>
      </c>
      <c r="F22" s="432">
        <f>F21-F12</f>
        <v>3</v>
      </c>
      <c r="G22" s="433">
        <f>F22/C22</f>
        <v>1.5416238437821171E-3</v>
      </c>
      <c r="H22" s="432">
        <f>H21-H12</f>
        <v>819</v>
      </c>
      <c r="I22" s="330">
        <f>H22/C22</f>
        <v>0.42086330935251798</v>
      </c>
      <c r="J22" s="435"/>
      <c r="M22" s="430"/>
      <c r="R22" s="430"/>
    </row>
    <row r="23" spans="2:22" x14ac:dyDescent="0.25">
      <c r="B23" s="79" t="s">
        <v>397</v>
      </c>
      <c r="C23" s="79"/>
      <c r="D23" s="79"/>
    </row>
    <row r="24" spans="2:22" x14ac:dyDescent="0.25">
      <c r="B24" s="360" t="s">
        <v>399</v>
      </c>
      <c r="C24" s="79"/>
      <c r="D24" s="79"/>
      <c r="L24" s="93"/>
      <c r="P24" s="93"/>
      <c r="R24" s="90"/>
    </row>
    <row r="25" spans="2:22" x14ac:dyDescent="0.25">
      <c r="C25" s="360"/>
      <c r="R25" s="93"/>
      <c r="S25" s="93"/>
      <c r="T25" s="93"/>
      <c r="U25" s="93"/>
      <c r="V25" s="93"/>
    </row>
    <row r="26" spans="2:22" ht="32.25" customHeight="1" x14ac:dyDescent="0.25">
      <c r="B26" s="700" t="s">
        <v>458</v>
      </c>
      <c r="C26" s="700"/>
      <c r="D26" s="700"/>
      <c r="E26" s="700"/>
      <c r="F26" s="700"/>
      <c r="G26" s="700"/>
      <c r="H26" s="700"/>
      <c r="I26" s="700"/>
      <c r="J26" s="700"/>
      <c r="K26" s="35"/>
      <c r="L26" s="35"/>
      <c r="M26" s="35"/>
      <c r="N26" s="35"/>
      <c r="O26" s="35"/>
      <c r="P26" s="18"/>
    </row>
    <row r="27" spans="2:22" x14ac:dyDescent="0.25">
      <c r="B27" s="76"/>
      <c r="D27" s="304"/>
      <c r="F27" s="304"/>
      <c r="H27" s="304"/>
      <c r="K27" s="304"/>
      <c r="N27" s="361"/>
    </row>
    <row r="28" spans="2:22" ht="39.75" customHeight="1" x14ac:dyDescent="0.25">
      <c r="B28" s="723" t="s">
        <v>73</v>
      </c>
      <c r="C28" s="281" t="s">
        <v>351</v>
      </c>
      <c r="D28" s="722" t="s">
        <v>354</v>
      </c>
      <c r="E28" s="722"/>
      <c r="F28" s="722" t="s">
        <v>355</v>
      </c>
      <c r="G28" s="722"/>
      <c r="H28" s="722" t="s">
        <v>356</v>
      </c>
      <c r="I28" s="725"/>
    </row>
    <row r="29" spans="2:22" x14ac:dyDescent="0.25">
      <c r="B29" s="724"/>
      <c r="C29" s="279" t="s">
        <v>5</v>
      </c>
      <c r="D29" s="279" t="s">
        <v>6</v>
      </c>
      <c r="E29" s="279" t="s">
        <v>55</v>
      </c>
      <c r="F29" s="279" t="s">
        <v>6</v>
      </c>
      <c r="G29" s="279" t="s">
        <v>55</v>
      </c>
      <c r="H29" s="279" t="s">
        <v>6</v>
      </c>
      <c r="I29" s="280" t="s">
        <v>55</v>
      </c>
      <c r="L29" s="361"/>
    </row>
    <row r="30" spans="2:22" x14ac:dyDescent="0.25">
      <c r="B30" s="362" t="s">
        <v>8</v>
      </c>
      <c r="C30" s="152">
        <v>86</v>
      </c>
      <c r="D30" s="152">
        <v>10</v>
      </c>
      <c r="E30" s="337">
        <f t="shared" ref="E30:E43" si="4">D30/C30</f>
        <v>0.11627906976744186</v>
      </c>
      <c r="F30" s="152">
        <v>69</v>
      </c>
      <c r="G30" s="337">
        <f t="shared" ref="G30:G43" si="5">F30/C30</f>
        <v>0.80232558139534882</v>
      </c>
      <c r="H30" s="152">
        <v>7</v>
      </c>
      <c r="I30" s="340">
        <f t="shared" ref="I30:I43" si="6">H30/C30</f>
        <v>8.1395348837209308E-2</v>
      </c>
      <c r="L30" s="361"/>
    </row>
    <row r="31" spans="2:22" x14ac:dyDescent="0.25">
      <c r="B31" s="362" t="s">
        <v>9</v>
      </c>
      <c r="C31" s="152">
        <v>135</v>
      </c>
      <c r="D31" s="152">
        <v>18</v>
      </c>
      <c r="E31" s="337">
        <f t="shared" si="4"/>
        <v>0.13333333333333333</v>
      </c>
      <c r="F31" s="152">
        <v>106</v>
      </c>
      <c r="G31" s="337">
        <f t="shared" si="5"/>
        <v>0.78518518518518521</v>
      </c>
      <c r="H31" s="152">
        <v>11</v>
      </c>
      <c r="I31" s="340">
        <f t="shared" si="6"/>
        <v>8.1481481481481488E-2</v>
      </c>
    </row>
    <row r="32" spans="2:22" x14ac:dyDescent="0.25">
      <c r="B32" s="362" t="s">
        <v>10</v>
      </c>
      <c r="C32" s="152">
        <v>73</v>
      </c>
      <c r="D32" s="152">
        <v>6</v>
      </c>
      <c r="E32" s="337">
        <f t="shared" si="4"/>
        <v>8.2191780821917804E-2</v>
      </c>
      <c r="F32" s="152">
        <v>60</v>
      </c>
      <c r="G32" s="337">
        <f t="shared" si="5"/>
        <v>0.82191780821917804</v>
      </c>
      <c r="H32" s="152">
        <v>7</v>
      </c>
      <c r="I32" s="340">
        <f t="shared" si="6"/>
        <v>9.5890410958904104E-2</v>
      </c>
    </row>
    <row r="33" spans="2:16" x14ac:dyDescent="0.25">
      <c r="B33" s="362" t="s">
        <v>11</v>
      </c>
      <c r="C33" s="152">
        <v>123</v>
      </c>
      <c r="D33" s="152">
        <v>20</v>
      </c>
      <c r="E33" s="337">
        <f t="shared" si="4"/>
        <v>0.16260162601626016</v>
      </c>
      <c r="F33" s="152">
        <v>98</v>
      </c>
      <c r="G33" s="337">
        <f t="shared" si="5"/>
        <v>0.7967479674796748</v>
      </c>
      <c r="H33" s="152">
        <v>5</v>
      </c>
      <c r="I33" s="340">
        <f t="shared" si="6"/>
        <v>4.065040650406504E-2</v>
      </c>
    </row>
    <row r="34" spans="2:16" x14ac:dyDescent="0.25">
      <c r="B34" s="362" t="s">
        <v>12</v>
      </c>
      <c r="C34" s="152">
        <v>3</v>
      </c>
      <c r="D34" s="152">
        <v>1</v>
      </c>
      <c r="E34" s="337">
        <f t="shared" si="4"/>
        <v>0.33333333333333331</v>
      </c>
      <c r="F34" s="152">
        <v>2</v>
      </c>
      <c r="G34" s="337">
        <f t="shared" si="5"/>
        <v>0.66666666666666663</v>
      </c>
      <c r="H34" s="152">
        <v>0</v>
      </c>
      <c r="I34" s="340">
        <f t="shared" si="6"/>
        <v>0</v>
      </c>
    </row>
    <row r="35" spans="2:16" x14ac:dyDescent="0.25">
      <c r="B35" s="362" t="s">
        <v>13</v>
      </c>
      <c r="C35" s="152">
        <v>1</v>
      </c>
      <c r="D35" s="152">
        <v>0</v>
      </c>
      <c r="E35" s="337">
        <f t="shared" si="4"/>
        <v>0</v>
      </c>
      <c r="F35" s="152">
        <v>1</v>
      </c>
      <c r="G35" s="337">
        <f t="shared" si="5"/>
        <v>1</v>
      </c>
      <c r="H35" s="152">
        <v>0</v>
      </c>
      <c r="I35" s="340">
        <f t="shared" si="6"/>
        <v>0</v>
      </c>
    </row>
    <row r="36" spans="2:16" x14ac:dyDescent="0.25">
      <c r="B36" s="362" t="s">
        <v>68</v>
      </c>
      <c r="C36" s="152">
        <v>59</v>
      </c>
      <c r="D36" s="152">
        <v>5</v>
      </c>
      <c r="E36" s="337">
        <f t="shared" si="4"/>
        <v>8.4745762711864403E-2</v>
      </c>
      <c r="F36" s="152">
        <v>50</v>
      </c>
      <c r="G36" s="337">
        <f t="shared" si="5"/>
        <v>0.84745762711864403</v>
      </c>
      <c r="H36" s="152">
        <v>4</v>
      </c>
      <c r="I36" s="340">
        <f t="shared" si="6"/>
        <v>6.7796610169491525E-2</v>
      </c>
      <c r="P36" s="93"/>
    </row>
    <row r="37" spans="2:16" x14ac:dyDescent="0.25">
      <c r="B37" s="362" t="s">
        <v>14</v>
      </c>
      <c r="C37" s="152">
        <v>77</v>
      </c>
      <c r="D37" s="152">
        <v>9</v>
      </c>
      <c r="E37" s="337">
        <f t="shared" si="4"/>
        <v>0.11688311688311688</v>
      </c>
      <c r="F37" s="152">
        <v>62</v>
      </c>
      <c r="G37" s="337">
        <f t="shared" si="5"/>
        <v>0.80519480519480524</v>
      </c>
      <c r="H37" s="152">
        <v>6</v>
      </c>
      <c r="I37" s="340">
        <f t="shared" si="6"/>
        <v>7.792207792207792E-2</v>
      </c>
    </row>
    <row r="38" spans="2:16" x14ac:dyDescent="0.25">
      <c r="B38" s="362" t="s">
        <v>69</v>
      </c>
      <c r="C38" s="152">
        <v>8</v>
      </c>
      <c r="D38" s="152">
        <v>1</v>
      </c>
      <c r="E38" s="337">
        <f t="shared" si="4"/>
        <v>0.125</v>
      </c>
      <c r="F38" s="152">
        <v>6</v>
      </c>
      <c r="G38" s="337">
        <f t="shared" si="5"/>
        <v>0.75</v>
      </c>
      <c r="H38" s="152">
        <v>1</v>
      </c>
      <c r="I38" s="340">
        <f t="shared" si="6"/>
        <v>0.125</v>
      </c>
    </row>
    <row r="39" spans="2:16" x14ac:dyDescent="0.25">
      <c r="B39" s="362" t="s">
        <v>70</v>
      </c>
      <c r="C39" s="152">
        <v>86</v>
      </c>
      <c r="D39" s="152">
        <v>9</v>
      </c>
      <c r="E39" s="337">
        <f t="shared" si="4"/>
        <v>0.10465116279069768</v>
      </c>
      <c r="F39" s="152">
        <v>68</v>
      </c>
      <c r="G39" s="337">
        <f t="shared" si="5"/>
        <v>0.79069767441860461</v>
      </c>
      <c r="H39" s="152">
        <v>9</v>
      </c>
      <c r="I39" s="340">
        <f t="shared" si="6"/>
        <v>0.10465116279069768</v>
      </c>
    </row>
    <row r="40" spans="2:16" x14ac:dyDescent="0.25">
      <c r="B40" s="362" t="s">
        <v>71</v>
      </c>
      <c r="C40" s="152">
        <v>83</v>
      </c>
      <c r="D40" s="152">
        <v>11</v>
      </c>
      <c r="E40" s="337">
        <f t="shared" si="4"/>
        <v>0.13253012048192772</v>
      </c>
      <c r="F40" s="152">
        <v>64</v>
      </c>
      <c r="G40" s="337">
        <f t="shared" si="5"/>
        <v>0.77108433734939763</v>
      </c>
      <c r="H40" s="152">
        <v>8</v>
      </c>
      <c r="I40" s="340">
        <f t="shared" si="6"/>
        <v>9.6385542168674704E-2</v>
      </c>
    </row>
    <row r="41" spans="2:16" x14ac:dyDescent="0.25">
      <c r="B41" s="362" t="s">
        <v>72</v>
      </c>
      <c r="C41" s="152">
        <v>253</v>
      </c>
      <c r="D41" s="152">
        <v>26</v>
      </c>
      <c r="E41" s="337">
        <f t="shared" si="4"/>
        <v>0.10276679841897234</v>
      </c>
      <c r="F41" s="152">
        <v>197</v>
      </c>
      <c r="G41" s="337">
        <f t="shared" si="5"/>
        <v>0.77865612648221338</v>
      </c>
      <c r="H41" s="152">
        <v>30</v>
      </c>
      <c r="I41" s="340">
        <f t="shared" si="6"/>
        <v>0.11857707509881422</v>
      </c>
    </row>
    <row r="42" spans="2:16" x14ac:dyDescent="0.25">
      <c r="B42" s="362" t="s">
        <v>15</v>
      </c>
      <c r="C42" s="152">
        <v>83</v>
      </c>
      <c r="D42" s="152">
        <v>7</v>
      </c>
      <c r="E42" s="337">
        <f t="shared" si="4"/>
        <v>8.4337349397590355E-2</v>
      </c>
      <c r="F42" s="152">
        <v>64</v>
      </c>
      <c r="G42" s="337">
        <f t="shared" si="5"/>
        <v>0.77108433734939763</v>
      </c>
      <c r="H42" s="152">
        <v>12</v>
      </c>
      <c r="I42" s="340">
        <f t="shared" si="6"/>
        <v>0.14457831325301204</v>
      </c>
    </row>
    <row r="43" spans="2:16" x14ac:dyDescent="0.25">
      <c r="B43" s="362" t="s">
        <v>100</v>
      </c>
      <c r="C43" s="152">
        <v>55</v>
      </c>
      <c r="D43" s="152">
        <v>13</v>
      </c>
      <c r="E43" s="337">
        <f t="shared" si="4"/>
        <v>0.23636363636363636</v>
      </c>
      <c r="F43" s="152">
        <v>39</v>
      </c>
      <c r="G43" s="337">
        <f t="shared" si="5"/>
        <v>0.70909090909090911</v>
      </c>
      <c r="H43" s="152">
        <v>3</v>
      </c>
      <c r="I43" s="340">
        <f t="shared" si="6"/>
        <v>5.4545454545454543E-2</v>
      </c>
    </row>
    <row r="44" spans="2:16" x14ac:dyDescent="0.25">
      <c r="B44" s="363" t="s">
        <v>90</v>
      </c>
      <c r="C44" s="372">
        <f>SUM(C30:C43)</f>
        <v>1125</v>
      </c>
      <c r="D44" s="294">
        <f>SUM(D30:D43)</f>
        <v>136</v>
      </c>
      <c r="E44" s="364">
        <f>D44/C44</f>
        <v>0.12088888888888889</v>
      </c>
      <c r="F44" s="294">
        <f>SUM(F30:F43)</f>
        <v>886</v>
      </c>
      <c r="G44" s="364">
        <f>F44/C44</f>
        <v>0.78755555555555556</v>
      </c>
      <c r="H44" s="294">
        <f>SUM(H30:H43)</f>
        <v>103</v>
      </c>
      <c r="I44" s="365">
        <f>H44/C44</f>
        <v>9.1555555555555557E-2</v>
      </c>
    </row>
    <row r="45" spans="2:16" x14ac:dyDescent="0.25">
      <c r="B45" s="79" t="s">
        <v>291</v>
      </c>
    </row>
    <row r="46" spans="2:16" x14ac:dyDescent="0.25">
      <c r="B46" s="79" t="s">
        <v>352</v>
      </c>
    </row>
    <row r="48" spans="2:16" ht="30" customHeight="1" x14ac:dyDescent="0.25">
      <c r="B48" s="700" t="s">
        <v>467</v>
      </c>
      <c r="C48" s="700"/>
      <c r="D48" s="700"/>
      <c r="E48" s="700"/>
      <c r="F48" s="700"/>
      <c r="G48" s="700"/>
      <c r="H48" s="700"/>
      <c r="I48" s="700"/>
      <c r="J48" s="700"/>
    </row>
    <row r="49" spans="2:20" x14ac:dyDescent="0.25">
      <c r="B49" s="76"/>
      <c r="D49" s="304"/>
      <c r="F49" s="304"/>
      <c r="H49" s="304"/>
    </row>
    <row r="50" spans="2:20" ht="36" x14ac:dyDescent="0.25">
      <c r="B50" s="723" t="s">
        <v>73</v>
      </c>
      <c r="C50" s="281" t="s">
        <v>351</v>
      </c>
      <c r="D50" s="722" t="s">
        <v>354</v>
      </c>
      <c r="E50" s="722"/>
      <c r="F50" s="722" t="s">
        <v>355</v>
      </c>
      <c r="G50" s="722"/>
      <c r="H50" s="722" t="s">
        <v>356</v>
      </c>
      <c r="I50" s="725"/>
    </row>
    <row r="51" spans="2:20" x14ac:dyDescent="0.25">
      <c r="B51" s="724"/>
      <c r="C51" s="279" t="s">
        <v>5</v>
      </c>
      <c r="D51" s="279" t="s">
        <v>6</v>
      </c>
      <c r="E51" s="279" t="s">
        <v>55</v>
      </c>
      <c r="F51" s="279" t="s">
        <v>6</v>
      </c>
      <c r="G51" s="279" t="s">
        <v>55</v>
      </c>
      <c r="H51" s="279" t="s">
        <v>6</v>
      </c>
      <c r="I51" s="280" t="s">
        <v>55</v>
      </c>
    </row>
    <row r="52" spans="2:20" x14ac:dyDescent="0.25">
      <c r="B52" s="362" t="s">
        <v>8</v>
      </c>
      <c r="C52" s="152">
        <v>73</v>
      </c>
      <c r="D52" s="152">
        <v>2</v>
      </c>
      <c r="E52" s="337">
        <f t="shared" ref="E52:E65" si="7">D52/C52</f>
        <v>2.7397260273972601E-2</v>
      </c>
      <c r="F52" s="152">
        <v>64</v>
      </c>
      <c r="G52" s="337">
        <f t="shared" ref="G52:G65" si="8">F52/C52</f>
        <v>0.87671232876712324</v>
      </c>
      <c r="H52" s="152">
        <v>7</v>
      </c>
      <c r="I52" s="340">
        <f t="shared" ref="I52:I65" si="9">H52/C52</f>
        <v>9.5890410958904104E-2</v>
      </c>
    </row>
    <row r="53" spans="2:20" x14ac:dyDescent="0.25">
      <c r="B53" s="362" t="s">
        <v>9</v>
      </c>
      <c r="C53" s="152">
        <v>120</v>
      </c>
      <c r="D53" s="152">
        <v>7</v>
      </c>
      <c r="E53" s="337">
        <f t="shared" si="7"/>
        <v>5.8333333333333334E-2</v>
      </c>
      <c r="F53" s="152">
        <v>102</v>
      </c>
      <c r="G53" s="337">
        <f t="shared" si="8"/>
        <v>0.85</v>
      </c>
      <c r="H53" s="152">
        <v>11</v>
      </c>
      <c r="I53" s="340">
        <f t="shared" si="9"/>
        <v>9.166666666666666E-2</v>
      </c>
    </row>
    <row r="54" spans="2:20" x14ac:dyDescent="0.25">
      <c r="B54" s="362" t="s">
        <v>10</v>
      </c>
      <c r="C54" s="152">
        <v>63</v>
      </c>
      <c r="D54" s="152">
        <v>3</v>
      </c>
      <c r="E54" s="337">
        <f t="shared" si="7"/>
        <v>4.7619047619047616E-2</v>
      </c>
      <c r="F54" s="152">
        <v>54</v>
      </c>
      <c r="G54" s="337">
        <f t="shared" si="8"/>
        <v>0.8571428571428571</v>
      </c>
      <c r="H54" s="152">
        <v>6</v>
      </c>
      <c r="I54" s="340">
        <f t="shared" si="9"/>
        <v>9.5238095238095233E-2</v>
      </c>
    </row>
    <row r="55" spans="2:20" x14ac:dyDescent="0.25">
      <c r="B55" s="362" t="s">
        <v>11</v>
      </c>
      <c r="C55" s="152">
        <v>104</v>
      </c>
      <c r="D55" s="152">
        <v>5</v>
      </c>
      <c r="E55" s="337">
        <f t="shared" si="7"/>
        <v>4.807692307692308E-2</v>
      </c>
      <c r="F55" s="152">
        <v>94</v>
      </c>
      <c r="G55" s="337">
        <f t="shared" si="8"/>
        <v>0.90384615384615385</v>
      </c>
      <c r="H55" s="152">
        <v>5</v>
      </c>
      <c r="I55" s="340">
        <f t="shared" si="9"/>
        <v>4.807692307692308E-2</v>
      </c>
    </row>
    <row r="56" spans="2:20" x14ac:dyDescent="0.25">
      <c r="B56" s="362" t="s">
        <v>12</v>
      </c>
      <c r="C56" s="152">
        <v>3</v>
      </c>
      <c r="D56" s="152">
        <v>1</v>
      </c>
      <c r="E56" s="337">
        <f t="shared" si="7"/>
        <v>0.33333333333333331</v>
      </c>
      <c r="F56" s="152">
        <v>2</v>
      </c>
      <c r="G56" s="337">
        <f t="shared" si="8"/>
        <v>0.66666666666666663</v>
      </c>
      <c r="H56" s="152">
        <v>0</v>
      </c>
      <c r="I56" s="340">
        <f t="shared" si="9"/>
        <v>0</v>
      </c>
    </row>
    <row r="57" spans="2:20" x14ac:dyDescent="0.25">
      <c r="B57" s="362" t="s">
        <v>13</v>
      </c>
      <c r="C57" s="152">
        <v>1</v>
      </c>
      <c r="D57" s="152">
        <v>0</v>
      </c>
      <c r="E57" s="337">
        <f t="shared" si="7"/>
        <v>0</v>
      </c>
      <c r="F57" s="152">
        <v>1</v>
      </c>
      <c r="G57" s="337">
        <f t="shared" si="8"/>
        <v>1</v>
      </c>
      <c r="H57" s="152">
        <v>0</v>
      </c>
      <c r="I57" s="340">
        <f t="shared" si="9"/>
        <v>0</v>
      </c>
    </row>
    <row r="58" spans="2:20" x14ac:dyDescent="0.25">
      <c r="B58" s="362" t="s">
        <v>68</v>
      </c>
      <c r="C58" s="152">
        <v>56</v>
      </c>
      <c r="D58" s="152">
        <v>3</v>
      </c>
      <c r="E58" s="337">
        <f t="shared" si="7"/>
        <v>5.3571428571428568E-2</v>
      </c>
      <c r="F58" s="152">
        <v>49</v>
      </c>
      <c r="G58" s="337">
        <f t="shared" si="8"/>
        <v>0.875</v>
      </c>
      <c r="H58" s="152">
        <v>4</v>
      </c>
      <c r="I58" s="340">
        <f t="shared" si="9"/>
        <v>7.1428571428571425E-2</v>
      </c>
    </row>
    <row r="59" spans="2:20" x14ac:dyDescent="0.25">
      <c r="B59" s="362" t="s">
        <v>14</v>
      </c>
      <c r="C59" s="152">
        <v>68</v>
      </c>
      <c r="D59" s="152">
        <v>2</v>
      </c>
      <c r="E59" s="337">
        <f t="shared" si="7"/>
        <v>2.9411764705882353E-2</v>
      </c>
      <c r="F59" s="152">
        <v>60</v>
      </c>
      <c r="G59" s="337">
        <f t="shared" si="8"/>
        <v>0.88235294117647056</v>
      </c>
      <c r="H59" s="152">
        <v>6</v>
      </c>
      <c r="I59" s="340">
        <f t="shared" si="9"/>
        <v>8.8235294117647065E-2</v>
      </c>
    </row>
    <row r="60" spans="2:20" x14ac:dyDescent="0.25">
      <c r="B60" s="362" t="s">
        <v>69</v>
      </c>
      <c r="C60" s="152">
        <v>7</v>
      </c>
      <c r="D60" s="152">
        <v>0</v>
      </c>
      <c r="E60" s="337">
        <f t="shared" si="7"/>
        <v>0</v>
      </c>
      <c r="F60" s="152">
        <v>6</v>
      </c>
      <c r="G60" s="337">
        <f t="shared" si="8"/>
        <v>0.8571428571428571</v>
      </c>
      <c r="H60" s="152">
        <v>1</v>
      </c>
      <c r="I60" s="340">
        <f t="shared" si="9"/>
        <v>0.14285714285714285</v>
      </c>
    </row>
    <row r="61" spans="2:20" x14ac:dyDescent="0.25">
      <c r="B61" s="362" t="s">
        <v>70</v>
      </c>
      <c r="C61" s="152">
        <v>73</v>
      </c>
      <c r="D61" s="152">
        <v>2</v>
      </c>
      <c r="E61" s="337">
        <f t="shared" si="7"/>
        <v>2.7397260273972601E-2</v>
      </c>
      <c r="F61" s="152">
        <v>63</v>
      </c>
      <c r="G61" s="337">
        <f t="shared" si="8"/>
        <v>0.86301369863013699</v>
      </c>
      <c r="H61" s="152">
        <v>8</v>
      </c>
      <c r="I61" s="340">
        <f t="shared" si="9"/>
        <v>0.1095890410958904</v>
      </c>
    </row>
    <row r="62" spans="2:20" x14ac:dyDescent="0.25">
      <c r="B62" s="362" t="s">
        <v>71</v>
      </c>
      <c r="C62" s="152">
        <v>70</v>
      </c>
      <c r="D62" s="152">
        <v>5</v>
      </c>
      <c r="E62" s="337">
        <f t="shared" si="7"/>
        <v>7.1428571428571425E-2</v>
      </c>
      <c r="F62" s="152">
        <v>57</v>
      </c>
      <c r="G62" s="337">
        <f t="shared" si="8"/>
        <v>0.81428571428571428</v>
      </c>
      <c r="H62" s="152">
        <v>8</v>
      </c>
      <c r="I62" s="340">
        <f t="shared" si="9"/>
        <v>0.11428571428571428</v>
      </c>
    </row>
    <row r="63" spans="2:20" x14ac:dyDescent="0.25">
      <c r="B63" s="362" t="s">
        <v>72</v>
      </c>
      <c r="C63" s="152">
        <v>222</v>
      </c>
      <c r="D63" s="152">
        <v>11</v>
      </c>
      <c r="E63" s="337">
        <f t="shared" si="7"/>
        <v>4.954954954954955E-2</v>
      </c>
      <c r="F63" s="152">
        <v>181</v>
      </c>
      <c r="G63" s="337">
        <f t="shared" si="8"/>
        <v>0.81531531531531531</v>
      </c>
      <c r="H63" s="152">
        <v>30</v>
      </c>
      <c r="I63" s="340">
        <f t="shared" si="9"/>
        <v>0.13513513513513514</v>
      </c>
    </row>
    <row r="64" spans="2:20" x14ac:dyDescent="0.25">
      <c r="B64" s="362" t="s">
        <v>15</v>
      </c>
      <c r="C64" s="152">
        <v>70</v>
      </c>
      <c r="D64" s="152">
        <v>2</v>
      </c>
      <c r="E64" s="337">
        <f t="shared" si="7"/>
        <v>2.8571428571428571E-2</v>
      </c>
      <c r="F64" s="152">
        <v>56</v>
      </c>
      <c r="G64" s="337">
        <f t="shared" si="8"/>
        <v>0.8</v>
      </c>
      <c r="H64" s="152">
        <v>12</v>
      </c>
      <c r="I64" s="340">
        <f t="shared" si="9"/>
        <v>0.17142857142857143</v>
      </c>
      <c r="T64" s="93"/>
    </row>
    <row r="65" spans="2:9" x14ac:dyDescent="0.25">
      <c r="B65" s="362" t="s">
        <v>100</v>
      </c>
      <c r="C65" s="152">
        <v>43</v>
      </c>
      <c r="D65" s="152">
        <v>4</v>
      </c>
      <c r="E65" s="337">
        <f t="shared" si="7"/>
        <v>9.3023255813953487E-2</v>
      </c>
      <c r="F65" s="152">
        <v>36</v>
      </c>
      <c r="G65" s="337">
        <f t="shared" si="8"/>
        <v>0.83720930232558144</v>
      </c>
      <c r="H65" s="152">
        <v>3</v>
      </c>
      <c r="I65" s="340">
        <f t="shared" si="9"/>
        <v>6.9767441860465115E-2</v>
      </c>
    </row>
    <row r="66" spans="2:9" x14ac:dyDescent="0.25">
      <c r="B66" s="363" t="s">
        <v>90</v>
      </c>
      <c r="C66" s="372">
        <f>SUM(C52:C65)</f>
        <v>973</v>
      </c>
      <c r="D66" s="294">
        <f>SUM(D52:D65)</f>
        <v>47</v>
      </c>
      <c r="E66" s="364">
        <f>D66/C66</f>
        <v>4.8304213771839674E-2</v>
      </c>
      <c r="F66" s="294">
        <f>SUM(F52:F65)</f>
        <v>825</v>
      </c>
      <c r="G66" s="364">
        <f>F66/C66</f>
        <v>0.84789311408016443</v>
      </c>
      <c r="H66" s="294">
        <f>SUM(H52:H65)</f>
        <v>101</v>
      </c>
      <c r="I66" s="365">
        <f>H66/C66</f>
        <v>0.10380267214799589</v>
      </c>
    </row>
    <row r="67" spans="2:9" x14ac:dyDescent="0.25">
      <c r="B67" s="79" t="s">
        <v>291</v>
      </c>
    </row>
    <row r="68" spans="2:9" x14ac:dyDescent="0.25">
      <c r="B68" s="79" t="s">
        <v>353</v>
      </c>
    </row>
  </sheetData>
  <mergeCells count="16">
    <mergeCell ref="B3:K3"/>
    <mergeCell ref="J5:J6"/>
    <mergeCell ref="B50:B51"/>
    <mergeCell ref="D50:E50"/>
    <mergeCell ref="F50:G50"/>
    <mergeCell ref="H50:I50"/>
    <mergeCell ref="B5:B6"/>
    <mergeCell ref="D5:E5"/>
    <mergeCell ref="F5:G5"/>
    <mergeCell ref="H5:I5"/>
    <mergeCell ref="B28:B29"/>
    <mergeCell ref="D28:E28"/>
    <mergeCell ref="F28:G28"/>
    <mergeCell ref="H28:I28"/>
    <mergeCell ref="B26:J26"/>
    <mergeCell ref="B48:J48"/>
  </mergeCells>
  <conditionalFormatting sqref="C30:C43">
    <cfRule type="cellIs" dxfId="113" priority="16" operator="lessThan">
      <formula>10</formula>
    </cfRule>
  </conditionalFormatting>
  <conditionalFormatting sqref="C52:C65">
    <cfRule type="cellIs" dxfId="112" priority="15" operator="lessThan">
      <formula>10</formula>
    </cfRule>
  </conditionalFormatting>
  <conditionalFormatting sqref="E7:E20">
    <cfRule type="top10" dxfId="111" priority="13" bottom="1" rank="1"/>
    <cfRule type="top10" dxfId="110" priority="14" rank="1"/>
  </conditionalFormatting>
  <conditionalFormatting sqref="E30:E43">
    <cfRule type="top10" dxfId="109" priority="11" bottom="1" rank="1"/>
    <cfRule type="top10" dxfId="108" priority="12" rank="1"/>
  </conditionalFormatting>
  <conditionalFormatting sqref="E52:E65">
    <cfRule type="top10" dxfId="107" priority="5" bottom="1" rank="1"/>
    <cfRule type="top10" dxfId="106" priority="6" rank="1"/>
  </conditionalFormatting>
  <conditionalFormatting sqref="G30:G43">
    <cfRule type="top10" dxfId="105" priority="9" bottom="1" rank="1"/>
    <cfRule type="top10" dxfId="104" priority="10" rank="1"/>
  </conditionalFormatting>
  <conditionalFormatting sqref="G52:G65">
    <cfRule type="top10" dxfId="103" priority="3" bottom="1" rank="1"/>
    <cfRule type="top10" dxfId="102" priority="4" rank="1"/>
  </conditionalFormatting>
  <conditionalFormatting sqref="I30:I43">
    <cfRule type="top10" dxfId="101" priority="7" bottom="1" rank="1"/>
    <cfRule type="top10" dxfId="100" priority="8" rank="1"/>
  </conditionalFormatting>
  <conditionalFormatting sqref="I52:I65">
    <cfRule type="top10" dxfId="99" priority="1" bottom="1" rank="1"/>
    <cfRule type="top10" dxfId="98" priority="2" rank="1"/>
  </conditionalFormatting>
  <hyperlinks>
    <hyperlink ref="B1" location="TOC!A1" display="TOC" xr:uid="{00000000-0004-0000-0700-000000000000}"/>
  </hyperlinks>
  <pageMargins left="0.70866141732283472" right="0.70866141732283472" top="0.74803149606299213" bottom="0.74803149606299213" header="0.31496062992125984" footer="0.31496062992125984"/>
  <pageSetup paperSize="9" scale="61" orientation="landscape" r:id="rId1"/>
  <headerFooter>
    <oddHeader>&amp;C&amp;F</oddHeader>
    <oddFooter>&amp;C&amp;A
Page &amp;P of &amp;N</oddFooter>
  </headerFooter>
  <rowBreaks count="1" manualBreakCount="1">
    <brk id="47" min="1" max="10" man="1"/>
  </rowBreaks>
  <colBreaks count="1" manualBreakCount="1">
    <brk id="11" max="4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2FF"/>
  </sheetPr>
  <dimension ref="A1:AU119"/>
  <sheetViews>
    <sheetView zoomScale="90" zoomScaleNormal="90" zoomScaleSheetLayoutView="100" workbookViewId="0">
      <selection activeCell="B3" sqref="B3:I3"/>
    </sheetView>
  </sheetViews>
  <sheetFormatPr defaultRowHeight="15" x14ac:dyDescent="0.25"/>
  <cols>
    <col min="1" max="1" width="4.85546875" style="77" customWidth="1"/>
    <col min="2" max="2" width="15.7109375" style="91" customWidth="1"/>
    <col min="3" max="3" width="14.5703125" style="91" customWidth="1"/>
    <col min="4" max="5" width="9.140625" style="91"/>
    <col min="6" max="6" width="13.5703125" style="91" customWidth="1"/>
    <col min="7" max="8" width="13.7109375" style="91" customWidth="1"/>
    <col min="9" max="9" width="9.140625" style="91"/>
    <col min="10" max="10" width="11.42578125" style="91" customWidth="1"/>
    <col min="11" max="11" width="15.28515625" style="91" customWidth="1"/>
    <col min="12" max="12" width="12" style="91" bestFit="1" customWidth="1"/>
    <col min="13" max="23" width="9.140625" style="91"/>
    <col min="24" max="47" width="9.140625" style="77"/>
    <col min="48" max="16384" width="9.140625" style="91"/>
  </cols>
  <sheetData>
    <row r="1" spans="2:23" x14ac:dyDescent="0.25">
      <c r="B1" s="78" t="s">
        <v>53</v>
      </c>
      <c r="C1" s="77"/>
      <c r="D1" s="77"/>
      <c r="E1" s="77"/>
      <c r="F1" s="77"/>
      <c r="G1" s="77"/>
      <c r="H1" s="77"/>
      <c r="I1" s="77"/>
      <c r="J1" s="77"/>
      <c r="K1" s="77"/>
      <c r="L1" s="77"/>
      <c r="M1" s="77"/>
      <c r="N1" s="77"/>
      <c r="O1" s="77"/>
      <c r="P1" s="77"/>
      <c r="Q1" s="77"/>
      <c r="R1" s="77"/>
      <c r="S1" s="77"/>
      <c r="T1" s="77"/>
      <c r="U1" s="77"/>
      <c r="V1" s="77"/>
      <c r="W1" s="77"/>
    </row>
    <row r="2" spans="2:23" ht="15" customHeight="1" x14ac:dyDescent="0.25">
      <c r="B2" s="77"/>
      <c r="C2" s="18"/>
      <c r="D2" s="18"/>
      <c r="E2" s="18"/>
      <c r="F2" s="18"/>
      <c r="G2" s="18"/>
      <c r="H2" s="18"/>
      <c r="I2" s="18"/>
      <c r="J2" s="18"/>
      <c r="K2" s="77"/>
      <c r="L2" s="77"/>
      <c r="M2" s="77"/>
      <c r="N2" s="77"/>
      <c r="O2" s="77"/>
      <c r="P2" s="77"/>
      <c r="Q2" s="77"/>
      <c r="R2" s="77"/>
      <c r="S2" s="77"/>
      <c r="T2" s="77"/>
      <c r="U2" s="77"/>
      <c r="V2" s="77"/>
      <c r="W2" s="77"/>
    </row>
    <row r="3" spans="2:23" ht="15.75" x14ac:dyDescent="0.25">
      <c r="B3" s="700" t="s">
        <v>363</v>
      </c>
      <c r="C3" s="700"/>
      <c r="D3" s="700"/>
      <c r="E3" s="700"/>
      <c r="F3" s="700"/>
      <c r="G3" s="700"/>
      <c r="H3" s="700"/>
      <c r="I3" s="700"/>
      <c r="J3" s="77"/>
      <c r="K3" s="77"/>
      <c r="L3" s="77"/>
      <c r="M3" s="77"/>
      <c r="N3" s="77"/>
      <c r="O3" s="77"/>
      <c r="P3" s="77"/>
      <c r="Q3" s="77"/>
      <c r="R3" s="77"/>
      <c r="S3" s="77"/>
      <c r="T3" s="77"/>
      <c r="U3" s="77"/>
      <c r="V3" s="77"/>
      <c r="W3" s="77"/>
    </row>
    <row r="4" spans="2:23" ht="15.75" x14ac:dyDescent="0.25">
      <c r="B4" s="325"/>
      <c r="C4" s="325"/>
      <c r="D4" s="325"/>
      <c r="E4" s="325"/>
      <c r="F4" s="325"/>
      <c r="G4" s="325"/>
      <c r="H4" s="325"/>
      <c r="I4" s="325"/>
      <c r="J4" s="77"/>
      <c r="K4" s="77"/>
      <c r="L4" s="77"/>
      <c r="M4" s="77"/>
      <c r="N4" s="77"/>
      <c r="O4" s="77"/>
      <c r="P4" s="77"/>
      <c r="Q4" s="77"/>
      <c r="R4" s="77"/>
      <c r="S4" s="77"/>
      <c r="T4" s="77"/>
      <c r="U4" s="77"/>
      <c r="V4" s="77"/>
      <c r="W4" s="77"/>
    </row>
    <row r="5" spans="2:23" ht="20.25" customHeight="1" x14ac:dyDescent="0.25">
      <c r="B5" s="730" t="s">
        <v>73</v>
      </c>
      <c r="C5" s="728" t="s">
        <v>341</v>
      </c>
      <c r="D5" s="692" t="s">
        <v>191</v>
      </c>
      <c r="E5" s="692"/>
      <c r="F5" s="692" t="s">
        <v>192</v>
      </c>
      <c r="G5" s="692"/>
      <c r="H5" s="726" t="s">
        <v>324</v>
      </c>
      <c r="I5" s="77"/>
      <c r="J5" s="77"/>
      <c r="K5" s="77"/>
      <c r="L5" s="77"/>
      <c r="M5" s="77"/>
      <c r="N5" s="77"/>
      <c r="O5" s="77"/>
      <c r="P5" s="77"/>
      <c r="Q5" s="77"/>
      <c r="R5" s="77"/>
      <c r="S5" s="77"/>
      <c r="T5" s="77"/>
      <c r="U5" s="77"/>
      <c r="V5" s="77"/>
      <c r="W5" s="77"/>
    </row>
    <row r="6" spans="2:23" ht="20.25" customHeight="1" x14ac:dyDescent="0.25">
      <c r="B6" s="731"/>
      <c r="C6" s="729"/>
      <c r="D6" s="693"/>
      <c r="E6" s="693"/>
      <c r="F6" s="737"/>
      <c r="G6" s="737"/>
      <c r="H6" s="727"/>
      <c r="I6" s="77"/>
      <c r="J6" s="77"/>
      <c r="K6" s="77"/>
      <c r="L6" s="77"/>
      <c r="M6" s="77"/>
      <c r="N6" s="77"/>
      <c r="O6" s="77"/>
      <c r="P6" s="77"/>
      <c r="Q6" s="77"/>
      <c r="R6" s="77"/>
      <c r="S6" s="77"/>
      <c r="T6" s="77"/>
      <c r="U6" s="77"/>
      <c r="V6" s="77"/>
      <c r="W6" s="77"/>
    </row>
    <row r="7" spans="2:23" x14ac:dyDescent="0.25">
      <c r="B7" s="732"/>
      <c r="C7" s="282" t="s">
        <v>5</v>
      </c>
      <c r="D7" s="282" t="s">
        <v>6</v>
      </c>
      <c r="E7" s="282" t="s">
        <v>7</v>
      </c>
      <c r="F7" s="282" t="s">
        <v>6</v>
      </c>
      <c r="G7" s="282" t="s">
        <v>7</v>
      </c>
      <c r="H7" s="706"/>
      <c r="I7" s="77"/>
      <c r="J7" s="77"/>
      <c r="K7" s="77"/>
      <c r="L7" s="77"/>
      <c r="M7" s="77"/>
      <c r="N7" s="77"/>
      <c r="O7" s="77"/>
      <c r="P7" s="77"/>
      <c r="Q7" s="77"/>
      <c r="R7" s="77"/>
      <c r="S7" s="77"/>
      <c r="T7" s="77"/>
      <c r="U7" s="77"/>
      <c r="V7" s="77"/>
      <c r="W7" s="77"/>
    </row>
    <row r="8" spans="2:23" x14ac:dyDescent="0.25">
      <c r="B8" s="352" t="s">
        <v>8</v>
      </c>
      <c r="C8" s="171">
        <v>143</v>
      </c>
      <c r="D8" s="171">
        <v>141</v>
      </c>
      <c r="E8" s="337">
        <f t="shared" ref="E8:E21" si="0">D8/C8</f>
        <v>0.98601398601398604</v>
      </c>
      <c r="F8" s="56">
        <v>2</v>
      </c>
      <c r="G8" s="45">
        <f>F8/C8</f>
        <v>1.3986013986013986E-2</v>
      </c>
      <c r="H8" s="190" t="s">
        <v>23</v>
      </c>
      <c r="I8" s="77"/>
      <c r="J8" s="77"/>
      <c r="K8" s="77"/>
      <c r="L8" s="77"/>
      <c r="M8" s="77"/>
      <c r="N8" s="77"/>
      <c r="O8" s="77"/>
      <c r="P8" s="77"/>
      <c r="Q8" s="77"/>
      <c r="R8" s="77"/>
      <c r="S8" s="77"/>
      <c r="T8" s="77"/>
      <c r="U8" s="77"/>
      <c r="V8" s="77"/>
      <c r="W8" s="77"/>
    </row>
    <row r="9" spans="2:23" x14ac:dyDescent="0.25">
      <c r="B9" s="355" t="s">
        <v>9</v>
      </c>
      <c r="C9" s="171">
        <v>159</v>
      </c>
      <c r="D9" s="171">
        <v>159</v>
      </c>
      <c r="E9" s="337">
        <f t="shared" si="0"/>
        <v>1</v>
      </c>
      <c r="F9" s="56">
        <v>0</v>
      </c>
      <c r="G9" s="45">
        <f t="shared" ref="G9:G22" si="1">F9/C9</f>
        <v>0</v>
      </c>
      <c r="H9" s="188" t="s">
        <v>37</v>
      </c>
      <c r="I9" s="77"/>
      <c r="J9" s="77"/>
      <c r="K9" s="77"/>
      <c r="L9" s="77"/>
      <c r="M9" s="77"/>
      <c r="N9" s="77"/>
      <c r="O9" s="77"/>
      <c r="P9" s="77"/>
      <c r="Q9" s="77"/>
      <c r="R9" s="77"/>
      <c r="S9" s="77"/>
      <c r="T9" s="77"/>
      <c r="U9" s="77"/>
      <c r="V9" s="77"/>
      <c r="W9" s="77"/>
    </row>
    <row r="10" spans="2:23" x14ac:dyDescent="0.25">
      <c r="B10" s="355" t="s">
        <v>10</v>
      </c>
      <c r="C10" s="171">
        <v>188</v>
      </c>
      <c r="D10" s="171">
        <v>177</v>
      </c>
      <c r="E10" s="337">
        <f t="shared" si="0"/>
        <v>0.94148936170212771</v>
      </c>
      <c r="F10" s="56">
        <v>11</v>
      </c>
      <c r="G10" s="45">
        <f t="shared" si="1"/>
        <v>5.8510638297872342E-2</v>
      </c>
      <c r="H10" s="189"/>
      <c r="I10" s="77"/>
      <c r="J10" s="77"/>
      <c r="K10" s="77"/>
      <c r="L10" s="77"/>
      <c r="M10" s="77"/>
      <c r="N10" s="77"/>
      <c r="O10" s="77"/>
      <c r="P10" s="77"/>
      <c r="Q10" s="77"/>
      <c r="R10" s="77"/>
      <c r="S10" s="77"/>
      <c r="T10" s="77"/>
      <c r="U10" s="77"/>
      <c r="V10" s="77"/>
      <c r="W10" s="77"/>
    </row>
    <row r="11" spans="2:23" x14ac:dyDescent="0.25">
      <c r="B11" s="355" t="s">
        <v>11</v>
      </c>
      <c r="C11" s="171">
        <v>159</v>
      </c>
      <c r="D11" s="171">
        <v>156</v>
      </c>
      <c r="E11" s="337">
        <f t="shared" si="0"/>
        <v>0.98113207547169812</v>
      </c>
      <c r="F11" s="56">
        <v>3</v>
      </c>
      <c r="G11" s="45">
        <f t="shared" si="1"/>
        <v>1.8867924528301886E-2</v>
      </c>
      <c r="H11" s="189"/>
      <c r="I11" s="77"/>
      <c r="J11" s="77"/>
      <c r="K11" s="77"/>
      <c r="L11" s="77"/>
      <c r="M11" s="77"/>
      <c r="N11" s="77"/>
      <c r="O11" s="77"/>
      <c r="P11" s="77"/>
      <c r="Q11" s="77"/>
      <c r="R11" s="77"/>
      <c r="S11" s="77"/>
      <c r="T11" s="77"/>
      <c r="U11" s="77"/>
      <c r="V11" s="77"/>
      <c r="W11" s="77"/>
    </row>
    <row r="12" spans="2:23" x14ac:dyDescent="0.25">
      <c r="B12" s="355" t="s">
        <v>12</v>
      </c>
      <c r="C12" s="171">
        <v>236</v>
      </c>
      <c r="D12" s="171">
        <v>234</v>
      </c>
      <c r="E12" s="337">
        <f t="shared" si="0"/>
        <v>0.99152542372881358</v>
      </c>
      <c r="F12" s="56">
        <v>2</v>
      </c>
      <c r="G12" s="45">
        <f t="shared" si="1"/>
        <v>8.4745762711864406E-3</v>
      </c>
      <c r="H12" s="188" t="s">
        <v>37</v>
      </c>
      <c r="I12" s="77"/>
      <c r="J12" s="77"/>
      <c r="K12" s="77"/>
      <c r="L12" s="77"/>
      <c r="M12" s="77"/>
      <c r="N12" s="77"/>
      <c r="O12" s="77"/>
      <c r="P12" s="77"/>
      <c r="Q12" s="77"/>
      <c r="R12" s="77"/>
      <c r="S12" s="77"/>
      <c r="T12" s="77"/>
      <c r="U12" s="77"/>
      <c r="V12" s="77"/>
      <c r="W12" s="77"/>
    </row>
    <row r="13" spans="2:23" x14ac:dyDescent="0.25">
      <c r="B13" s="210" t="s">
        <v>13</v>
      </c>
      <c r="C13" s="171">
        <v>277</v>
      </c>
      <c r="D13" s="171">
        <v>267</v>
      </c>
      <c r="E13" s="337">
        <f t="shared" si="0"/>
        <v>0.96389891696750907</v>
      </c>
      <c r="F13" s="56">
        <v>10</v>
      </c>
      <c r="G13" s="45">
        <f t="shared" si="1"/>
        <v>3.6101083032490974E-2</v>
      </c>
      <c r="H13" s="189"/>
      <c r="I13" s="77"/>
      <c r="J13" s="77"/>
      <c r="K13" s="77"/>
      <c r="L13" s="77"/>
      <c r="M13" s="77"/>
      <c r="N13" s="77"/>
      <c r="O13" s="77"/>
      <c r="P13" s="77"/>
      <c r="Q13" s="77"/>
      <c r="R13" s="77"/>
      <c r="S13" s="77"/>
      <c r="T13" s="77"/>
      <c r="U13" s="77"/>
      <c r="V13" s="77"/>
      <c r="W13" s="77"/>
    </row>
    <row r="14" spans="2:23" x14ac:dyDescent="0.25">
      <c r="B14" s="210" t="s">
        <v>68</v>
      </c>
      <c r="C14" s="171">
        <v>170</v>
      </c>
      <c r="D14" s="171">
        <v>168</v>
      </c>
      <c r="E14" s="337">
        <f t="shared" si="0"/>
        <v>0.9882352941176471</v>
      </c>
      <c r="F14" s="56">
        <v>2</v>
      </c>
      <c r="G14" s="45">
        <f t="shared" si="1"/>
        <v>1.1764705882352941E-2</v>
      </c>
      <c r="H14" s="190" t="s">
        <v>23</v>
      </c>
      <c r="I14" s="77"/>
      <c r="J14" s="77"/>
      <c r="K14" s="77"/>
      <c r="L14" s="77"/>
      <c r="M14" s="77"/>
      <c r="N14" s="77"/>
      <c r="O14" s="77"/>
      <c r="P14" s="77"/>
      <c r="Q14" s="77"/>
      <c r="R14" s="77"/>
      <c r="S14" s="77"/>
      <c r="T14" s="77"/>
      <c r="U14" s="77"/>
      <c r="V14" s="77"/>
      <c r="W14" s="77"/>
    </row>
    <row r="15" spans="2:23" x14ac:dyDescent="0.25">
      <c r="B15" s="210" t="s">
        <v>14</v>
      </c>
      <c r="C15" s="171">
        <v>355</v>
      </c>
      <c r="D15" s="171">
        <v>335</v>
      </c>
      <c r="E15" s="337">
        <f t="shared" si="0"/>
        <v>0.94366197183098588</v>
      </c>
      <c r="F15" s="56">
        <v>20</v>
      </c>
      <c r="G15" s="45">
        <f t="shared" si="1"/>
        <v>5.6338028169014086E-2</v>
      </c>
      <c r="H15" s="189"/>
      <c r="I15" s="77"/>
      <c r="J15" s="77"/>
      <c r="K15" s="77"/>
      <c r="L15" s="77"/>
      <c r="M15" s="77"/>
      <c r="N15" s="77"/>
      <c r="O15" s="77"/>
      <c r="P15" s="77"/>
      <c r="Q15" s="77"/>
      <c r="R15" s="77"/>
      <c r="S15" s="77"/>
      <c r="T15" s="77"/>
      <c r="U15" s="77"/>
      <c r="V15" s="77"/>
      <c r="W15" s="77"/>
    </row>
    <row r="16" spans="2:23" x14ac:dyDescent="0.25">
      <c r="B16" s="210" t="s">
        <v>69</v>
      </c>
      <c r="C16" s="171">
        <v>224</v>
      </c>
      <c r="D16" s="171">
        <v>217</v>
      </c>
      <c r="E16" s="337">
        <f t="shared" si="0"/>
        <v>0.96875</v>
      </c>
      <c r="F16" s="56">
        <v>7</v>
      </c>
      <c r="G16" s="45">
        <f t="shared" si="1"/>
        <v>3.125E-2</v>
      </c>
      <c r="H16" s="189"/>
      <c r="I16" s="77"/>
      <c r="J16" s="77"/>
      <c r="K16" s="77"/>
      <c r="L16" s="77"/>
      <c r="M16" s="77"/>
      <c r="N16" s="77"/>
      <c r="O16" s="77"/>
      <c r="P16" s="77"/>
      <c r="Q16" s="77"/>
      <c r="R16" s="77"/>
      <c r="S16" s="77"/>
      <c r="T16" s="77"/>
      <c r="U16" s="77"/>
      <c r="V16" s="77"/>
      <c r="W16" s="77"/>
    </row>
    <row r="17" spans="2:47" x14ac:dyDescent="0.25">
      <c r="B17" s="210" t="s">
        <v>70</v>
      </c>
      <c r="C17" s="171">
        <v>103</v>
      </c>
      <c r="D17" s="171">
        <v>99</v>
      </c>
      <c r="E17" s="337">
        <f t="shared" si="0"/>
        <v>0.96116504854368934</v>
      </c>
      <c r="F17" s="56">
        <v>4</v>
      </c>
      <c r="G17" s="45">
        <f t="shared" si="1"/>
        <v>3.8834951456310676E-2</v>
      </c>
      <c r="H17" s="189"/>
      <c r="I17" s="77"/>
      <c r="J17" s="77"/>
      <c r="K17" s="77"/>
      <c r="L17" s="77"/>
      <c r="M17" s="77"/>
      <c r="N17" s="77"/>
      <c r="O17" s="77"/>
      <c r="P17" s="77"/>
      <c r="Q17" s="77"/>
      <c r="R17" s="77"/>
      <c r="S17" s="77"/>
      <c r="T17" s="77"/>
      <c r="U17" s="77"/>
      <c r="V17" s="77"/>
      <c r="W17" s="77"/>
    </row>
    <row r="18" spans="2:47" x14ac:dyDescent="0.25">
      <c r="B18" s="210" t="s">
        <v>71</v>
      </c>
      <c r="C18" s="171">
        <v>143</v>
      </c>
      <c r="D18" s="171">
        <v>80</v>
      </c>
      <c r="E18" s="337">
        <f t="shared" si="0"/>
        <v>0.55944055944055948</v>
      </c>
      <c r="F18" s="56">
        <v>63</v>
      </c>
      <c r="G18" s="45">
        <f t="shared" si="1"/>
        <v>0.44055944055944057</v>
      </c>
      <c r="H18" s="189" t="s">
        <v>36</v>
      </c>
      <c r="I18" s="77"/>
      <c r="J18" s="77"/>
      <c r="K18" s="77"/>
      <c r="L18" s="77"/>
      <c r="M18" s="77"/>
      <c r="N18" s="77"/>
      <c r="O18" s="77"/>
      <c r="P18" s="77"/>
      <c r="Q18" s="77"/>
      <c r="R18" s="77"/>
      <c r="S18" s="77"/>
      <c r="T18" s="77"/>
      <c r="U18" s="77"/>
      <c r="V18" s="77"/>
      <c r="W18" s="77"/>
    </row>
    <row r="19" spans="2:47" x14ac:dyDescent="0.25">
      <c r="B19" s="210" t="s">
        <v>72</v>
      </c>
      <c r="C19" s="171">
        <v>331</v>
      </c>
      <c r="D19" s="171">
        <v>329</v>
      </c>
      <c r="E19" s="337">
        <f t="shared" si="0"/>
        <v>0.9939577039274925</v>
      </c>
      <c r="F19" s="56">
        <v>2</v>
      </c>
      <c r="G19" s="45">
        <f t="shared" si="1"/>
        <v>6.0422960725075529E-3</v>
      </c>
      <c r="H19" s="188" t="s">
        <v>37</v>
      </c>
      <c r="I19" s="77"/>
      <c r="J19" s="77"/>
      <c r="K19" s="77"/>
      <c r="L19" s="77"/>
      <c r="M19" s="77"/>
      <c r="N19" s="77"/>
      <c r="O19" s="77"/>
      <c r="P19" s="77"/>
      <c r="Q19" s="77"/>
      <c r="R19" s="77"/>
      <c r="S19" s="77"/>
      <c r="T19" s="77"/>
      <c r="U19" s="77"/>
      <c r="V19" s="77"/>
      <c r="W19" s="77"/>
    </row>
    <row r="20" spans="2:47" x14ac:dyDescent="0.25">
      <c r="B20" s="210" t="s">
        <v>15</v>
      </c>
      <c r="C20" s="171">
        <v>96</v>
      </c>
      <c r="D20" s="171">
        <v>90</v>
      </c>
      <c r="E20" s="337">
        <f t="shared" si="0"/>
        <v>0.9375</v>
      </c>
      <c r="F20" s="56">
        <v>6</v>
      </c>
      <c r="G20" s="45">
        <f t="shared" si="1"/>
        <v>6.25E-2</v>
      </c>
      <c r="H20" s="189"/>
      <c r="I20" s="77"/>
      <c r="J20" s="77"/>
      <c r="K20" s="77"/>
      <c r="L20" s="77"/>
      <c r="M20" s="77"/>
      <c r="N20" s="77"/>
      <c r="O20" s="77"/>
      <c r="P20" s="77"/>
      <c r="Q20" s="77"/>
      <c r="R20" s="77"/>
      <c r="S20" s="77"/>
      <c r="T20" s="77"/>
      <c r="U20" s="77"/>
      <c r="V20" s="77"/>
      <c r="W20" s="77"/>
    </row>
    <row r="21" spans="2:47" x14ac:dyDescent="0.25">
      <c r="B21" s="210" t="s">
        <v>100</v>
      </c>
      <c r="C21" s="171">
        <v>56</v>
      </c>
      <c r="D21" s="171">
        <v>56</v>
      </c>
      <c r="E21" s="337">
        <f t="shared" si="0"/>
        <v>1</v>
      </c>
      <c r="F21" s="56">
        <v>0</v>
      </c>
      <c r="G21" s="45">
        <f t="shared" si="1"/>
        <v>0</v>
      </c>
      <c r="H21" s="189"/>
      <c r="I21" s="77"/>
      <c r="J21" s="77"/>
      <c r="K21" s="77"/>
      <c r="L21" s="77"/>
      <c r="M21" s="77"/>
      <c r="N21" s="77"/>
      <c r="O21" s="77"/>
      <c r="P21" s="77"/>
      <c r="Q21" s="77"/>
      <c r="R21" s="77"/>
      <c r="S21" s="77"/>
      <c r="T21" s="77"/>
      <c r="U21" s="77"/>
      <c r="V21" s="77"/>
      <c r="W21" s="77"/>
    </row>
    <row r="22" spans="2:47" x14ac:dyDescent="0.25">
      <c r="B22" s="356" t="s">
        <v>90</v>
      </c>
      <c r="C22" s="173">
        <f>SUM(C8:C21)</f>
        <v>2640</v>
      </c>
      <c r="D22" s="173">
        <f>SUM(D8:D21)</f>
        <v>2508</v>
      </c>
      <c r="E22" s="50">
        <f>D22/$C22</f>
        <v>0.95</v>
      </c>
      <c r="F22" s="173">
        <f>SUM(F8:F21)</f>
        <v>132</v>
      </c>
      <c r="G22" s="174">
        <f t="shared" si="1"/>
        <v>0.05</v>
      </c>
      <c r="H22" s="415"/>
      <c r="I22" s="77"/>
      <c r="J22" s="77"/>
      <c r="K22" s="77"/>
      <c r="L22" s="77"/>
      <c r="M22" s="77"/>
      <c r="N22" s="77"/>
      <c r="O22" s="77"/>
      <c r="P22" s="77"/>
      <c r="Q22" s="77"/>
      <c r="R22" s="77"/>
      <c r="S22" s="77"/>
      <c r="T22" s="77"/>
      <c r="U22" s="77"/>
      <c r="V22" s="77"/>
      <c r="W22" s="77"/>
    </row>
    <row r="23" spans="2:47" x14ac:dyDescent="0.25">
      <c r="B23" s="40" t="s">
        <v>291</v>
      </c>
      <c r="C23" s="77"/>
      <c r="D23" s="77"/>
      <c r="E23" s="77"/>
      <c r="F23" s="77"/>
      <c r="G23" s="77"/>
      <c r="H23" s="77"/>
      <c r="I23" s="77"/>
      <c r="J23" s="77"/>
      <c r="K23" s="77"/>
      <c r="L23" s="77"/>
      <c r="M23" s="77"/>
      <c r="N23" s="77"/>
      <c r="O23" s="77"/>
      <c r="P23" s="77"/>
      <c r="Q23" s="77"/>
      <c r="R23" s="77"/>
      <c r="S23" s="77"/>
      <c r="T23" s="77"/>
      <c r="U23" s="77"/>
      <c r="V23" s="77"/>
      <c r="W23" s="77"/>
    </row>
    <row r="24" spans="2:47" x14ac:dyDescent="0.25">
      <c r="B24" s="110" t="s">
        <v>33</v>
      </c>
      <c r="C24" s="77"/>
      <c r="D24" s="77"/>
      <c r="E24" s="77"/>
      <c r="F24" s="77"/>
      <c r="G24" s="77"/>
      <c r="H24" s="77"/>
      <c r="I24" s="77"/>
      <c r="J24" s="77"/>
      <c r="K24" s="77"/>
      <c r="L24" s="77"/>
      <c r="M24" s="77"/>
      <c r="N24" s="77"/>
      <c r="O24" s="77"/>
      <c r="P24" s="77"/>
      <c r="Q24" s="77"/>
      <c r="R24" s="77"/>
      <c r="S24" s="77"/>
      <c r="T24" s="77"/>
      <c r="U24" s="77"/>
      <c r="V24" s="77"/>
      <c r="W24" s="77"/>
    </row>
    <row r="25" spans="2:47" x14ac:dyDescent="0.25">
      <c r="B25" s="110"/>
      <c r="C25" s="77"/>
      <c r="D25" s="77"/>
      <c r="E25" s="77"/>
      <c r="F25" s="77"/>
      <c r="G25" s="77"/>
      <c r="H25" s="77"/>
      <c r="I25" s="77"/>
      <c r="J25" s="77"/>
      <c r="K25" s="77"/>
      <c r="L25" s="77"/>
      <c r="M25" s="77"/>
      <c r="N25" s="77"/>
      <c r="O25" s="77"/>
      <c r="P25" s="77"/>
      <c r="Q25" s="77"/>
      <c r="R25" s="77"/>
      <c r="S25" s="77"/>
      <c r="T25" s="77"/>
      <c r="U25" s="77"/>
      <c r="V25" s="77"/>
      <c r="W25" s="77"/>
    </row>
    <row r="26" spans="2:47" x14ac:dyDescent="0.25">
      <c r="B26" s="110"/>
      <c r="C26" s="77"/>
      <c r="D26" s="77"/>
      <c r="E26" s="77"/>
      <c r="F26" s="77"/>
      <c r="G26" s="77"/>
      <c r="H26" s="77"/>
      <c r="I26" s="77"/>
      <c r="J26" s="77"/>
      <c r="K26" s="77"/>
      <c r="L26" s="77"/>
      <c r="M26" s="77"/>
      <c r="N26" s="77"/>
      <c r="O26" s="77"/>
      <c r="P26" s="77"/>
      <c r="Q26" s="77"/>
      <c r="R26" s="77"/>
      <c r="S26" s="77"/>
      <c r="T26" s="77"/>
      <c r="U26" s="77"/>
      <c r="V26" s="77"/>
      <c r="W26" s="77"/>
    </row>
    <row r="27" spans="2:47" ht="36" customHeight="1" x14ac:dyDescent="0.25">
      <c r="B27" s="700" t="s">
        <v>648</v>
      </c>
      <c r="C27" s="700"/>
      <c r="D27" s="700"/>
      <c r="E27" s="700"/>
      <c r="F27" s="700"/>
      <c r="G27" s="700"/>
      <c r="H27" s="700"/>
      <c r="I27" s="700"/>
      <c r="J27" s="77"/>
      <c r="K27" s="77"/>
      <c r="L27" s="77"/>
      <c r="M27" s="77"/>
      <c r="N27" s="77"/>
      <c r="O27" s="77"/>
      <c r="P27" s="77"/>
      <c r="Q27" s="77"/>
      <c r="R27" s="77"/>
      <c r="S27" s="77"/>
      <c r="T27" s="77"/>
      <c r="U27" s="77"/>
      <c r="V27" s="77"/>
      <c r="W27" s="77"/>
      <c r="AL27" s="91"/>
      <c r="AM27" s="91"/>
      <c r="AN27" s="91"/>
      <c r="AO27" s="91"/>
      <c r="AP27" s="91"/>
      <c r="AQ27" s="91"/>
      <c r="AR27" s="91"/>
      <c r="AS27" s="91"/>
      <c r="AT27" s="91"/>
      <c r="AU27" s="91"/>
    </row>
    <row r="28" spans="2:47" ht="15.75" x14ac:dyDescent="0.25">
      <c r="B28" s="325"/>
      <c r="C28" s="325"/>
      <c r="D28" s="325"/>
      <c r="E28" s="325"/>
      <c r="F28" s="325"/>
      <c r="G28" s="325"/>
      <c r="H28" s="325"/>
      <c r="I28" s="325"/>
      <c r="J28" s="77"/>
      <c r="K28" s="77"/>
      <c r="L28" s="77"/>
      <c r="M28" s="77"/>
      <c r="N28" s="77"/>
      <c r="O28" s="77"/>
      <c r="P28" s="77"/>
      <c r="Q28" s="77"/>
      <c r="R28" s="77"/>
      <c r="S28" s="77"/>
      <c r="T28" s="77"/>
      <c r="U28" s="77"/>
      <c r="V28" s="77"/>
      <c r="W28" s="77"/>
      <c r="AL28" s="91"/>
      <c r="AM28" s="91"/>
      <c r="AN28" s="91"/>
      <c r="AO28" s="91"/>
      <c r="AP28" s="91"/>
      <c r="AQ28" s="91"/>
      <c r="AR28" s="91"/>
      <c r="AS28" s="91"/>
      <c r="AT28" s="91"/>
      <c r="AU28" s="91"/>
    </row>
    <row r="29" spans="2:47" ht="15" customHeight="1" x14ac:dyDescent="0.25">
      <c r="B29" s="687" t="s">
        <v>73</v>
      </c>
      <c r="C29" s="692" t="s">
        <v>342</v>
      </c>
      <c r="D29" s="692" t="s">
        <v>314</v>
      </c>
      <c r="E29" s="692"/>
      <c r="F29" s="726" t="s">
        <v>324</v>
      </c>
      <c r="G29" s="77"/>
      <c r="H29" s="77"/>
      <c r="I29" s="77"/>
      <c r="J29" s="77"/>
      <c r="K29" s="77"/>
      <c r="L29" s="77"/>
      <c r="M29" s="77"/>
      <c r="N29" s="77"/>
      <c r="O29" s="77"/>
      <c r="P29" s="77"/>
      <c r="Q29" s="77"/>
      <c r="R29" s="77"/>
      <c r="S29" s="77"/>
      <c r="T29" s="77"/>
      <c r="U29" s="77"/>
      <c r="V29" s="77"/>
      <c r="W29" s="77"/>
      <c r="AK29" s="91"/>
      <c r="AL29" s="91"/>
      <c r="AM29" s="91"/>
      <c r="AN29" s="91"/>
      <c r="AO29" s="91"/>
      <c r="AP29" s="91"/>
      <c r="AQ29" s="91"/>
      <c r="AR29" s="91"/>
      <c r="AS29" s="91"/>
      <c r="AT29" s="91"/>
      <c r="AU29" s="91"/>
    </row>
    <row r="30" spans="2:47" ht="21" customHeight="1" x14ac:dyDescent="0.25">
      <c r="B30" s="688"/>
      <c r="C30" s="693"/>
      <c r="D30" s="693"/>
      <c r="E30" s="693"/>
      <c r="F30" s="727"/>
      <c r="G30" s="77"/>
      <c r="H30" s="77"/>
      <c r="I30" s="77"/>
      <c r="J30" s="77"/>
      <c r="K30" s="77"/>
      <c r="L30" s="77"/>
      <c r="M30" s="77"/>
      <c r="N30" s="77"/>
      <c r="O30" s="77"/>
      <c r="P30" s="77"/>
      <c r="Q30" s="77"/>
      <c r="R30" s="77"/>
      <c r="S30" s="77"/>
      <c r="T30" s="77"/>
      <c r="U30" s="77"/>
      <c r="V30" s="77"/>
      <c r="W30" s="77"/>
      <c r="AK30" s="91"/>
      <c r="AL30" s="91"/>
      <c r="AM30" s="91"/>
      <c r="AN30" s="91"/>
      <c r="AO30" s="91"/>
      <c r="AP30" s="91"/>
      <c r="AQ30" s="91"/>
      <c r="AR30" s="91"/>
      <c r="AS30" s="91"/>
      <c r="AT30" s="91"/>
      <c r="AU30" s="91"/>
    </row>
    <row r="31" spans="2:47" x14ac:dyDescent="0.25">
      <c r="B31" s="689"/>
      <c r="C31" s="87" t="s">
        <v>5</v>
      </c>
      <c r="D31" s="282" t="s">
        <v>6</v>
      </c>
      <c r="E31" s="282" t="s">
        <v>7</v>
      </c>
      <c r="F31" s="706"/>
      <c r="G31" s="77"/>
      <c r="H31" s="77"/>
      <c r="I31" s="77"/>
      <c r="J31" s="77"/>
      <c r="K31" s="77"/>
      <c r="L31" s="77"/>
      <c r="M31" s="77"/>
      <c r="N31" s="77"/>
      <c r="O31" s="77"/>
      <c r="P31" s="77"/>
      <c r="Q31" s="77"/>
      <c r="R31" s="77"/>
      <c r="S31" s="77"/>
      <c r="T31" s="77"/>
      <c r="U31" s="77"/>
      <c r="V31" s="77"/>
      <c r="W31" s="77"/>
      <c r="AK31" s="91"/>
      <c r="AL31" s="91"/>
      <c r="AM31" s="91"/>
      <c r="AN31" s="91"/>
      <c r="AO31" s="91"/>
      <c r="AP31" s="91"/>
      <c r="AQ31" s="91"/>
      <c r="AR31" s="91"/>
      <c r="AS31" s="91"/>
      <c r="AT31" s="91"/>
      <c r="AU31" s="91"/>
    </row>
    <row r="32" spans="2:47" x14ac:dyDescent="0.25">
      <c r="B32" s="291" t="s">
        <v>8</v>
      </c>
      <c r="C32" s="171">
        <v>139</v>
      </c>
      <c r="D32" s="192">
        <v>109</v>
      </c>
      <c r="E32" s="337">
        <f t="shared" ref="E32:E45" si="2">D32/C32</f>
        <v>0.78417266187050361</v>
      </c>
      <c r="F32" s="189"/>
      <c r="G32" s="77"/>
      <c r="H32" s="77"/>
      <c r="I32" s="77"/>
      <c r="J32" s="77"/>
      <c r="K32" s="77"/>
      <c r="L32" s="77"/>
      <c r="M32" s="77"/>
      <c r="N32" s="77"/>
      <c r="O32" s="77"/>
      <c r="P32" s="77"/>
      <c r="Q32" s="77"/>
      <c r="R32" s="77"/>
      <c r="S32" s="77"/>
      <c r="T32" s="77"/>
      <c r="U32" s="77"/>
      <c r="V32" s="77"/>
      <c r="W32" s="77"/>
      <c r="AK32" s="91"/>
      <c r="AL32" s="91"/>
      <c r="AM32" s="91"/>
      <c r="AN32" s="91"/>
      <c r="AO32" s="91"/>
      <c r="AP32" s="91"/>
      <c r="AQ32" s="91"/>
      <c r="AR32" s="91"/>
      <c r="AS32" s="91"/>
      <c r="AT32" s="91"/>
      <c r="AU32" s="91"/>
    </row>
    <row r="33" spans="2:47" x14ac:dyDescent="0.25">
      <c r="B33" s="291" t="s">
        <v>9</v>
      </c>
      <c r="C33" s="171">
        <v>159</v>
      </c>
      <c r="D33" s="192">
        <v>132</v>
      </c>
      <c r="E33" s="337">
        <f t="shared" si="2"/>
        <v>0.83018867924528306</v>
      </c>
      <c r="F33" s="190" t="s">
        <v>23</v>
      </c>
      <c r="G33" s="77"/>
      <c r="H33" s="77"/>
      <c r="I33" s="77"/>
      <c r="J33" s="77"/>
      <c r="K33" s="77"/>
      <c r="L33" s="77"/>
      <c r="M33" s="77"/>
      <c r="N33" s="77"/>
      <c r="O33" s="77"/>
      <c r="P33" s="77"/>
      <c r="Q33" s="77"/>
      <c r="R33" s="77"/>
      <c r="S33" s="77"/>
      <c r="T33" s="77"/>
      <c r="U33" s="77"/>
      <c r="V33" s="77"/>
      <c r="W33" s="77"/>
      <c r="AK33" s="91"/>
      <c r="AL33" s="91"/>
      <c r="AM33" s="91"/>
      <c r="AN33" s="91"/>
      <c r="AO33" s="91"/>
      <c r="AP33" s="91"/>
      <c r="AQ33" s="91"/>
      <c r="AR33" s="91"/>
      <c r="AS33" s="91"/>
      <c r="AT33" s="91"/>
      <c r="AU33" s="91"/>
    </row>
    <row r="34" spans="2:47" x14ac:dyDescent="0.25">
      <c r="B34" s="291" t="s">
        <v>10</v>
      </c>
      <c r="C34" s="171">
        <v>175</v>
      </c>
      <c r="D34" s="192">
        <v>140</v>
      </c>
      <c r="E34" s="337">
        <f t="shared" si="2"/>
        <v>0.8</v>
      </c>
      <c r="F34" s="189"/>
      <c r="G34" s="77"/>
      <c r="H34" s="77"/>
      <c r="I34" s="77"/>
      <c r="J34" s="77"/>
      <c r="K34" s="77"/>
      <c r="L34" s="77"/>
      <c r="M34" s="77"/>
      <c r="N34" s="77"/>
      <c r="O34" s="77"/>
      <c r="P34" s="77"/>
      <c r="Q34" s="77"/>
      <c r="R34" s="77"/>
      <c r="S34" s="77"/>
      <c r="T34" s="77"/>
      <c r="U34" s="77"/>
      <c r="V34" s="77"/>
      <c r="W34" s="77"/>
      <c r="AK34" s="91"/>
      <c r="AL34" s="91"/>
      <c r="AM34" s="91"/>
      <c r="AN34" s="91"/>
      <c r="AO34" s="91"/>
      <c r="AP34" s="91"/>
      <c r="AQ34" s="91"/>
      <c r="AR34" s="91"/>
      <c r="AS34" s="91"/>
      <c r="AT34" s="91"/>
      <c r="AU34" s="91"/>
    </row>
    <row r="35" spans="2:47" x14ac:dyDescent="0.25">
      <c r="B35" s="291" t="s">
        <v>11</v>
      </c>
      <c r="C35" s="171">
        <v>156</v>
      </c>
      <c r="D35" s="192">
        <v>118</v>
      </c>
      <c r="E35" s="337">
        <f t="shared" si="2"/>
        <v>0.75641025641025639</v>
      </c>
      <c r="F35" s="197"/>
      <c r="G35" s="77"/>
      <c r="H35" s="77"/>
      <c r="I35" s="77"/>
      <c r="J35" s="77"/>
      <c r="K35" s="77"/>
      <c r="L35" s="77"/>
      <c r="M35" s="77"/>
      <c r="N35" s="77"/>
      <c r="O35" s="77"/>
      <c r="P35" s="77"/>
      <c r="Q35" s="77"/>
      <c r="R35" s="77"/>
      <c r="S35" s="77"/>
      <c r="T35" s="77"/>
      <c r="U35" s="77"/>
      <c r="V35" s="77"/>
      <c r="W35" s="77"/>
      <c r="AK35" s="91"/>
      <c r="AL35" s="91"/>
      <c r="AM35" s="91"/>
      <c r="AN35" s="91"/>
      <c r="AO35" s="91"/>
      <c r="AP35" s="91"/>
      <c r="AQ35" s="91"/>
      <c r="AR35" s="91"/>
      <c r="AS35" s="91"/>
      <c r="AT35" s="91"/>
      <c r="AU35" s="91"/>
    </row>
    <row r="36" spans="2:47" x14ac:dyDescent="0.25">
      <c r="B36" s="291" t="s">
        <v>12</v>
      </c>
      <c r="C36" s="171">
        <v>230</v>
      </c>
      <c r="D36" s="192">
        <v>178</v>
      </c>
      <c r="E36" s="337">
        <f t="shared" si="2"/>
        <v>0.77391304347826084</v>
      </c>
      <c r="F36" s="190"/>
      <c r="G36" s="77"/>
      <c r="H36" s="77"/>
      <c r="I36" s="77"/>
      <c r="J36" s="77"/>
      <c r="K36" s="77"/>
      <c r="L36" s="77"/>
      <c r="M36" s="77"/>
      <c r="N36" s="77"/>
      <c r="O36" s="77"/>
      <c r="P36" s="77"/>
      <c r="Q36" s="77"/>
      <c r="R36" s="77"/>
      <c r="S36" s="77"/>
      <c r="T36" s="77"/>
      <c r="U36" s="77"/>
      <c r="V36" s="77"/>
      <c r="W36" s="77"/>
      <c r="AK36" s="91"/>
      <c r="AL36" s="91"/>
      <c r="AM36" s="91"/>
      <c r="AN36" s="91"/>
      <c r="AO36" s="91"/>
      <c r="AP36" s="91"/>
      <c r="AQ36" s="91"/>
      <c r="AR36" s="91"/>
      <c r="AS36" s="91"/>
      <c r="AT36" s="91"/>
      <c r="AU36" s="91"/>
    </row>
    <row r="37" spans="2:47" x14ac:dyDescent="0.25">
      <c r="B37" s="291" t="s">
        <v>13</v>
      </c>
      <c r="C37" s="171">
        <v>265</v>
      </c>
      <c r="D37" s="192">
        <v>194</v>
      </c>
      <c r="E37" s="337">
        <f t="shared" si="2"/>
        <v>0.73207547169811316</v>
      </c>
      <c r="F37" s="190"/>
      <c r="G37" s="77"/>
      <c r="H37" s="77"/>
      <c r="I37" s="77"/>
      <c r="J37" s="77"/>
      <c r="K37" s="77"/>
      <c r="L37" s="77"/>
      <c r="M37" s="77"/>
      <c r="N37" s="77"/>
      <c r="O37" s="77"/>
      <c r="P37" s="77"/>
      <c r="Q37" s="77"/>
      <c r="R37" s="77"/>
      <c r="S37" s="77"/>
      <c r="T37" s="77"/>
      <c r="U37" s="77"/>
      <c r="V37" s="77"/>
      <c r="W37" s="77"/>
      <c r="AK37" s="91"/>
      <c r="AL37" s="91"/>
      <c r="AM37" s="91"/>
      <c r="AN37" s="91"/>
      <c r="AO37" s="91"/>
      <c r="AP37" s="91"/>
      <c r="AQ37" s="91"/>
      <c r="AR37" s="91"/>
      <c r="AS37" s="91"/>
      <c r="AT37" s="91"/>
      <c r="AU37" s="91"/>
    </row>
    <row r="38" spans="2:47" x14ac:dyDescent="0.25">
      <c r="B38" s="291" t="s">
        <v>68</v>
      </c>
      <c r="C38" s="171">
        <v>167</v>
      </c>
      <c r="D38" s="192">
        <v>127</v>
      </c>
      <c r="E38" s="337">
        <f t="shared" si="2"/>
        <v>0.76047904191616766</v>
      </c>
      <c r="F38" s="190"/>
      <c r="G38" s="77"/>
      <c r="H38" s="77"/>
      <c r="I38" s="77"/>
      <c r="J38" s="77"/>
      <c r="K38" s="77"/>
      <c r="L38" s="77"/>
      <c r="M38" s="77"/>
      <c r="N38" s="77"/>
      <c r="O38" s="77"/>
      <c r="P38" s="77"/>
      <c r="Q38" s="77"/>
      <c r="R38" s="77"/>
      <c r="S38" s="77"/>
      <c r="T38" s="77"/>
      <c r="U38" s="77"/>
      <c r="V38" s="77"/>
      <c r="W38" s="77"/>
      <c r="AK38" s="91"/>
      <c r="AL38" s="91"/>
      <c r="AM38" s="91"/>
      <c r="AN38" s="91"/>
      <c r="AO38" s="91"/>
      <c r="AP38" s="91"/>
      <c r="AQ38" s="91"/>
      <c r="AR38" s="91"/>
      <c r="AS38" s="91"/>
      <c r="AT38" s="91"/>
      <c r="AU38" s="91"/>
    </row>
    <row r="39" spans="2:47" x14ac:dyDescent="0.25">
      <c r="B39" s="291" t="s">
        <v>14</v>
      </c>
      <c r="C39" s="171">
        <v>329</v>
      </c>
      <c r="D39" s="192">
        <v>250</v>
      </c>
      <c r="E39" s="337">
        <f t="shared" si="2"/>
        <v>0.75987841945288759</v>
      </c>
      <c r="F39" s="189"/>
      <c r="G39" s="77"/>
      <c r="H39" s="77"/>
      <c r="I39" s="77"/>
      <c r="J39" s="77"/>
      <c r="K39" s="77"/>
      <c r="L39" s="77"/>
      <c r="M39" s="77"/>
      <c r="N39" s="77"/>
      <c r="O39" s="77"/>
      <c r="P39" s="77"/>
      <c r="Q39" s="77"/>
      <c r="R39" s="77"/>
      <c r="S39" s="77"/>
      <c r="T39" s="77"/>
      <c r="U39" s="77"/>
      <c r="V39" s="77"/>
      <c r="W39" s="77"/>
      <c r="AK39" s="91"/>
      <c r="AL39" s="91"/>
      <c r="AM39" s="91"/>
      <c r="AN39" s="91"/>
      <c r="AO39" s="91"/>
      <c r="AP39" s="91"/>
      <c r="AQ39" s="91"/>
      <c r="AR39" s="91"/>
      <c r="AS39" s="91"/>
      <c r="AT39" s="91"/>
      <c r="AU39" s="91"/>
    </row>
    <row r="40" spans="2:47" x14ac:dyDescent="0.25">
      <c r="B40" s="291" t="s">
        <v>69</v>
      </c>
      <c r="C40" s="171">
        <v>209</v>
      </c>
      <c r="D40" s="192">
        <v>121</v>
      </c>
      <c r="E40" s="337">
        <f t="shared" si="2"/>
        <v>0.57894736842105265</v>
      </c>
      <c r="F40" s="189" t="s">
        <v>36</v>
      </c>
      <c r="G40" s="77"/>
      <c r="H40" s="77"/>
      <c r="I40" s="77"/>
      <c r="J40" s="77"/>
      <c r="K40" s="77"/>
      <c r="L40" s="77"/>
      <c r="M40" s="77"/>
      <c r="N40" s="77"/>
      <c r="O40" s="77"/>
      <c r="P40" s="77"/>
      <c r="Q40" s="77"/>
      <c r="R40" s="77"/>
      <c r="S40" s="77"/>
      <c r="T40" s="77"/>
      <c r="U40" s="77"/>
      <c r="V40" s="77"/>
      <c r="W40" s="77"/>
      <c r="AK40" s="91"/>
      <c r="AL40" s="91"/>
      <c r="AM40" s="91"/>
      <c r="AN40" s="91"/>
      <c r="AO40" s="91"/>
      <c r="AP40" s="91"/>
      <c r="AQ40" s="91"/>
      <c r="AR40" s="91"/>
      <c r="AS40" s="91"/>
      <c r="AT40" s="91"/>
      <c r="AU40" s="91"/>
    </row>
    <row r="41" spans="2:47" x14ac:dyDescent="0.25">
      <c r="B41" s="291" t="s">
        <v>70</v>
      </c>
      <c r="C41" s="171">
        <v>99</v>
      </c>
      <c r="D41" s="192">
        <v>79</v>
      </c>
      <c r="E41" s="337">
        <f t="shared" si="2"/>
        <v>0.79797979797979801</v>
      </c>
      <c r="F41" s="189"/>
      <c r="G41" s="77"/>
      <c r="H41" s="77"/>
      <c r="I41" s="77"/>
      <c r="J41" s="77"/>
      <c r="K41" s="77"/>
      <c r="L41" s="77"/>
      <c r="M41" s="77"/>
      <c r="N41" s="77"/>
      <c r="O41" s="77"/>
      <c r="P41" s="77"/>
      <c r="Q41" s="77"/>
      <c r="R41" s="77"/>
      <c r="S41" s="77"/>
      <c r="T41" s="77"/>
      <c r="U41" s="77"/>
      <c r="V41" s="77"/>
      <c r="W41" s="77"/>
      <c r="AK41" s="91"/>
      <c r="AL41" s="91"/>
      <c r="AM41" s="91"/>
      <c r="AN41" s="91"/>
      <c r="AO41" s="91"/>
      <c r="AP41" s="91"/>
      <c r="AQ41" s="91"/>
      <c r="AR41" s="91"/>
      <c r="AS41" s="91"/>
      <c r="AT41" s="91"/>
      <c r="AU41" s="91"/>
    </row>
    <row r="42" spans="2:47" x14ac:dyDescent="0.25">
      <c r="B42" s="291" t="s">
        <v>402</v>
      </c>
      <c r="C42" s="171">
        <v>79</v>
      </c>
      <c r="D42" s="192">
        <v>66</v>
      </c>
      <c r="E42" s="337">
        <f t="shared" si="2"/>
        <v>0.83544303797468356</v>
      </c>
      <c r="F42" s="189"/>
      <c r="G42" s="77"/>
      <c r="H42" s="77"/>
      <c r="I42" s="77"/>
      <c r="J42" s="77"/>
      <c r="K42" s="77"/>
      <c r="L42" s="77"/>
      <c r="M42" s="77"/>
      <c r="N42" s="77"/>
      <c r="O42" s="77"/>
      <c r="P42" s="77"/>
      <c r="Q42" s="77"/>
      <c r="R42" s="77"/>
      <c r="S42" s="77"/>
      <c r="T42" s="77"/>
      <c r="U42" s="77"/>
      <c r="V42" s="77"/>
      <c r="W42" s="77"/>
      <c r="AK42" s="91"/>
      <c r="AL42" s="91"/>
      <c r="AM42" s="91"/>
      <c r="AN42" s="91"/>
      <c r="AO42" s="91"/>
      <c r="AP42" s="91"/>
      <c r="AQ42" s="91"/>
      <c r="AR42" s="91"/>
      <c r="AS42" s="91"/>
      <c r="AT42" s="91"/>
      <c r="AU42" s="91"/>
    </row>
    <row r="43" spans="2:47" x14ac:dyDescent="0.25">
      <c r="B43" s="291" t="s">
        <v>72</v>
      </c>
      <c r="C43" s="171">
        <v>329</v>
      </c>
      <c r="D43" s="192">
        <v>245</v>
      </c>
      <c r="E43" s="337">
        <f t="shared" si="2"/>
        <v>0.74468085106382975</v>
      </c>
      <c r="F43" s="188"/>
      <c r="G43" s="77"/>
      <c r="H43" s="77"/>
      <c r="I43" s="77"/>
      <c r="J43" s="77"/>
      <c r="K43" s="77"/>
      <c r="L43" s="77"/>
      <c r="M43" s="77"/>
      <c r="N43" s="77"/>
      <c r="O43" s="77"/>
      <c r="P43" s="77"/>
      <c r="Q43" s="77"/>
      <c r="R43" s="77"/>
      <c r="S43" s="77"/>
      <c r="T43" s="77"/>
      <c r="U43" s="77"/>
      <c r="V43" s="77"/>
      <c r="W43" s="77"/>
      <c r="AK43" s="91"/>
      <c r="AL43" s="91"/>
      <c r="AM43" s="91"/>
      <c r="AN43" s="91"/>
      <c r="AO43" s="91"/>
      <c r="AP43" s="91"/>
      <c r="AQ43" s="91"/>
      <c r="AR43" s="91"/>
      <c r="AS43" s="91"/>
      <c r="AT43" s="91"/>
      <c r="AU43" s="91"/>
    </row>
    <row r="44" spans="2:47" x14ac:dyDescent="0.25">
      <c r="B44" s="291" t="s">
        <v>15</v>
      </c>
      <c r="C44" s="171">
        <v>76</v>
      </c>
      <c r="D44" s="192">
        <v>60</v>
      </c>
      <c r="E44" s="337">
        <f t="shared" si="2"/>
        <v>0.78947368421052633</v>
      </c>
      <c r="F44" s="189"/>
      <c r="G44" s="77"/>
      <c r="H44" s="77"/>
      <c r="I44" s="77"/>
      <c r="J44" s="77"/>
      <c r="K44" s="77"/>
      <c r="L44" s="77"/>
      <c r="M44" s="77"/>
      <c r="N44" s="77"/>
      <c r="O44" s="77"/>
      <c r="P44" s="77"/>
      <c r="Q44" s="77"/>
      <c r="R44" s="77"/>
      <c r="S44" s="77"/>
      <c r="T44" s="77"/>
      <c r="U44" s="77"/>
      <c r="V44" s="77"/>
      <c r="W44" s="77"/>
      <c r="AK44" s="91"/>
      <c r="AL44" s="91"/>
      <c r="AM44" s="91"/>
      <c r="AN44" s="91"/>
      <c r="AO44" s="91"/>
      <c r="AP44" s="91"/>
      <c r="AQ44" s="91"/>
      <c r="AR44" s="91"/>
      <c r="AS44" s="91"/>
      <c r="AT44" s="91"/>
      <c r="AU44" s="91"/>
    </row>
    <row r="45" spans="2:47" x14ac:dyDescent="0.25">
      <c r="B45" s="291" t="s">
        <v>100</v>
      </c>
      <c r="C45" s="171">
        <v>54</v>
      </c>
      <c r="D45" s="192">
        <v>46</v>
      </c>
      <c r="E45" s="337">
        <f t="shared" si="2"/>
        <v>0.85185185185185186</v>
      </c>
      <c r="F45" s="189"/>
      <c r="G45" s="77"/>
      <c r="H45" s="77"/>
      <c r="I45" s="77"/>
      <c r="J45" s="77"/>
      <c r="K45" s="77"/>
      <c r="L45" s="77"/>
      <c r="M45" s="77"/>
      <c r="N45" s="77"/>
      <c r="O45" s="77"/>
      <c r="P45" s="77"/>
      <c r="Q45" s="77"/>
      <c r="R45" s="77"/>
      <c r="S45" s="77"/>
      <c r="T45" s="77"/>
      <c r="U45" s="77"/>
      <c r="V45" s="77"/>
      <c r="W45" s="77"/>
      <c r="AU45" s="91"/>
    </row>
    <row r="46" spans="2:47" x14ac:dyDescent="0.25">
      <c r="B46" s="221" t="s">
        <v>90</v>
      </c>
      <c r="C46" s="607">
        <f>SUM(C32:C45)</f>
        <v>2466</v>
      </c>
      <c r="D46" s="607">
        <f>SUM(D32:D45)</f>
        <v>1865</v>
      </c>
      <c r="E46" s="608">
        <f>D46/C46</f>
        <v>0.75628548256285477</v>
      </c>
      <c r="F46" s="416"/>
      <c r="G46" s="77"/>
      <c r="H46" s="77"/>
      <c r="I46" s="77"/>
      <c r="J46" s="77"/>
      <c r="K46" s="77"/>
      <c r="L46" s="77"/>
      <c r="M46" s="77"/>
      <c r="N46" s="77"/>
      <c r="O46" s="77"/>
      <c r="P46" s="77"/>
      <c r="Q46" s="77"/>
      <c r="R46" s="77"/>
      <c r="S46" s="77"/>
      <c r="T46" s="77"/>
      <c r="U46" s="77"/>
      <c r="V46" s="77"/>
      <c r="W46" s="77"/>
      <c r="AU46" s="91"/>
    </row>
    <row r="47" spans="2:47" x14ac:dyDescent="0.25">
      <c r="B47" s="185" t="s">
        <v>20</v>
      </c>
      <c r="C47" s="454">
        <f>SUM(C46-C42)</f>
        <v>2387</v>
      </c>
      <c r="D47" s="454">
        <f>SUM(D46-D42)</f>
        <v>1799</v>
      </c>
      <c r="E47" s="609">
        <f>D47/C47</f>
        <v>0.75366568914956011</v>
      </c>
      <c r="F47" s="435"/>
      <c r="G47" s="77"/>
      <c r="H47" s="77"/>
      <c r="I47" s="77"/>
      <c r="J47" s="77"/>
      <c r="K47" s="77"/>
      <c r="L47" s="77"/>
      <c r="M47" s="77"/>
      <c r="N47" s="77"/>
      <c r="O47" s="77"/>
      <c r="P47" s="77"/>
      <c r="Q47" s="77"/>
      <c r="R47" s="77"/>
      <c r="S47" s="77"/>
      <c r="T47" s="77"/>
      <c r="U47" s="77"/>
      <c r="V47" s="77"/>
      <c r="W47" s="77"/>
      <c r="AU47" s="91"/>
    </row>
    <row r="48" spans="2:47" x14ac:dyDescent="0.25">
      <c r="B48" s="40" t="s">
        <v>305</v>
      </c>
      <c r="C48" s="77"/>
      <c r="D48" s="77"/>
      <c r="E48" s="77"/>
      <c r="F48" s="77"/>
      <c r="G48" s="77"/>
      <c r="H48" s="77"/>
      <c r="I48" s="77"/>
      <c r="J48" s="77"/>
      <c r="K48" s="77"/>
      <c r="L48" s="77"/>
      <c r="M48" s="77"/>
      <c r="N48" s="77"/>
      <c r="O48" s="77"/>
      <c r="P48" s="77"/>
      <c r="Q48" s="77"/>
      <c r="R48" s="77"/>
      <c r="S48" s="77"/>
      <c r="T48" s="77"/>
      <c r="U48" s="77"/>
      <c r="V48" s="77"/>
      <c r="W48" s="77"/>
    </row>
    <row r="49" spans="2:47" x14ac:dyDescent="0.25">
      <c r="B49" s="40" t="s">
        <v>315</v>
      </c>
      <c r="C49" s="77"/>
      <c r="D49" s="77"/>
      <c r="E49" s="77"/>
      <c r="F49" s="77"/>
      <c r="G49" s="77"/>
      <c r="H49" s="77"/>
      <c r="I49" s="77"/>
      <c r="J49" s="77"/>
      <c r="K49" s="77"/>
      <c r="L49" s="77"/>
      <c r="M49" s="77"/>
      <c r="N49" s="77"/>
      <c r="O49" s="77"/>
      <c r="P49" s="77"/>
      <c r="Q49" s="77"/>
      <c r="R49" s="77"/>
      <c r="S49" s="77"/>
      <c r="T49" s="77"/>
      <c r="U49" s="77"/>
      <c r="V49" s="77"/>
      <c r="W49" s="77"/>
    </row>
    <row r="50" spans="2:47" x14ac:dyDescent="0.25">
      <c r="B50" s="110" t="s">
        <v>323</v>
      </c>
      <c r="C50" s="77"/>
      <c r="D50" s="77"/>
      <c r="E50" s="77"/>
      <c r="F50" s="77"/>
      <c r="G50" s="77"/>
      <c r="H50" s="77"/>
      <c r="I50" s="77"/>
      <c r="J50" s="77"/>
      <c r="K50" s="77"/>
      <c r="L50" s="77"/>
      <c r="M50" s="77"/>
      <c r="N50" s="77"/>
      <c r="O50" s="77"/>
      <c r="P50" s="77"/>
      <c r="Q50" s="77"/>
      <c r="R50" s="77"/>
      <c r="S50" s="77"/>
      <c r="T50" s="77"/>
      <c r="U50" s="77"/>
      <c r="V50" s="77"/>
      <c r="W50" s="77"/>
    </row>
    <row r="51" spans="2:47" x14ac:dyDescent="0.25">
      <c r="B51" s="40" t="s">
        <v>403</v>
      </c>
      <c r="C51" s="77"/>
      <c r="D51" s="77"/>
      <c r="E51" s="77"/>
      <c r="F51" s="77"/>
      <c r="G51" s="77"/>
      <c r="H51" s="77"/>
      <c r="I51" s="77"/>
      <c r="J51" s="77"/>
      <c r="K51" s="77"/>
      <c r="L51" s="77"/>
      <c r="M51" s="77"/>
      <c r="N51" s="77"/>
      <c r="O51" s="77"/>
      <c r="P51" s="77"/>
      <c r="Q51" s="77"/>
      <c r="R51" s="77"/>
      <c r="S51" s="77"/>
      <c r="T51" s="77"/>
      <c r="U51" s="77"/>
      <c r="V51" s="77"/>
      <c r="W51" s="77"/>
    </row>
    <row r="52" spans="2:47" x14ac:dyDescent="0.25">
      <c r="B52" s="40"/>
      <c r="C52" s="77"/>
      <c r="D52" s="77"/>
      <c r="E52" s="77"/>
      <c r="F52" s="77"/>
      <c r="G52" s="77"/>
      <c r="H52" s="77"/>
      <c r="I52" s="77"/>
      <c r="J52" s="77"/>
      <c r="K52" s="77"/>
      <c r="L52" s="77"/>
      <c r="M52" s="77"/>
      <c r="N52" s="77"/>
      <c r="O52" s="77"/>
      <c r="P52" s="77"/>
      <c r="Q52" s="77"/>
      <c r="R52" s="77"/>
      <c r="S52" s="77"/>
      <c r="T52" s="77"/>
      <c r="U52" s="77"/>
      <c r="V52" s="77"/>
      <c r="W52" s="77"/>
    </row>
    <row r="53" spans="2:47" x14ac:dyDescent="0.25">
      <c r="B53" s="40"/>
      <c r="C53" s="77"/>
      <c r="D53" s="77"/>
      <c r="E53" s="77"/>
      <c r="F53" s="77"/>
      <c r="G53" s="77"/>
      <c r="H53" s="77"/>
      <c r="I53" s="77"/>
      <c r="J53" s="77"/>
      <c r="K53" s="77"/>
      <c r="L53" s="77"/>
      <c r="M53" s="77"/>
      <c r="N53" s="77"/>
      <c r="O53" s="77"/>
      <c r="P53" s="77"/>
      <c r="Q53" s="77"/>
      <c r="R53" s="77"/>
      <c r="S53" s="77"/>
      <c r="T53" s="77"/>
      <c r="U53" s="77"/>
      <c r="V53" s="77"/>
      <c r="W53" s="77"/>
    </row>
    <row r="54" spans="2:47" ht="32.25" customHeight="1" x14ac:dyDescent="0.25">
      <c r="B54" s="700" t="s">
        <v>459</v>
      </c>
      <c r="C54" s="700"/>
      <c r="D54" s="700"/>
      <c r="E54" s="700"/>
      <c r="F54" s="700"/>
      <c r="G54" s="700"/>
      <c r="H54" s="700"/>
      <c r="I54" s="700"/>
      <c r="J54" s="77"/>
      <c r="K54" s="77"/>
      <c r="L54" s="77"/>
      <c r="M54" s="77"/>
      <c r="N54" s="77"/>
      <c r="O54" s="77"/>
      <c r="P54" s="77"/>
      <c r="Q54" s="77"/>
      <c r="R54" s="77"/>
      <c r="S54" s="77"/>
      <c r="T54" s="77"/>
      <c r="U54" s="77"/>
      <c r="V54" s="77"/>
      <c r="W54" s="77"/>
      <c r="AO54" s="91"/>
      <c r="AP54" s="91"/>
      <c r="AQ54" s="91"/>
      <c r="AR54" s="91"/>
      <c r="AS54" s="91"/>
      <c r="AT54" s="91"/>
      <c r="AU54" s="91"/>
    </row>
    <row r="55" spans="2:47" ht="15.75" x14ac:dyDescent="0.25">
      <c r="B55" s="325"/>
      <c r="C55" s="325"/>
      <c r="D55" s="325"/>
      <c r="E55" s="325"/>
      <c r="F55" s="325"/>
      <c r="G55" s="325"/>
      <c r="H55" s="325"/>
      <c r="I55" s="325"/>
      <c r="J55" s="77"/>
      <c r="K55" s="77"/>
      <c r="L55" s="77"/>
      <c r="M55" s="77"/>
      <c r="N55" s="77"/>
      <c r="O55" s="77"/>
      <c r="P55" s="77"/>
      <c r="Q55" s="77"/>
      <c r="R55" s="77"/>
      <c r="S55" s="77"/>
      <c r="T55" s="77"/>
      <c r="U55" s="77"/>
      <c r="V55" s="77"/>
      <c r="W55" s="77"/>
      <c r="AO55" s="91"/>
      <c r="AP55" s="91"/>
      <c r="AQ55" s="91"/>
      <c r="AR55" s="91"/>
      <c r="AS55" s="91"/>
      <c r="AT55" s="91"/>
      <c r="AU55" s="91"/>
    </row>
    <row r="56" spans="2:47" ht="15" customHeight="1" x14ac:dyDescent="0.25">
      <c r="B56" s="687" t="s">
        <v>73</v>
      </c>
      <c r="C56" s="692"/>
      <c r="D56" s="692" t="s">
        <v>342</v>
      </c>
      <c r="E56" s="692" t="s">
        <v>312</v>
      </c>
      <c r="F56" s="692"/>
      <c r="G56" s="692" t="s">
        <v>310</v>
      </c>
      <c r="H56" s="694"/>
      <c r="I56" s="77"/>
      <c r="J56" s="77"/>
      <c r="K56" s="77"/>
      <c r="L56" s="77"/>
      <c r="M56" s="77"/>
      <c r="N56" s="77"/>
      <c r="O56" s="77"/>
      <c r="P56" s="77"/>
      <c r="Q56" s="77"/>
      <c r="R56" s="77"/>
      <c r="S56" s="77"/>
      <c r="T56" s="77"/>
      <c r="U56" s="77"/>
      <c r="V56" s="77"/>
      <c r="W56" s="77"/>
      <c r="AO56" s="91"/>
      <c r="AP56" s="91"/>
      <c r="AQ56" s="91"/>
      <c r="AR56" s="91"/>
      <c r="AS56" s="91"/>
      <c r="AT56" s="91"/>
      <c r="AU56" s="91"/>
    </row>
    <row r="57" spans="2:47" ht="21" customHeight="1" x14ac:dyDescent="0.25">
      <c r="B57" s="688"/>
      <c r="C57" s="737"/>
      <c r="D57" s="693"/>
      <c r="E57" s="693"/>
      <c r="F57" s="693"/>
      <c r="G57" s="693"/>
      <c r="H57" s="695"/>
      <c r="I57" s="77"/>
      <c r="J57" s="77"/>
      <c r="K57" s="77"/>
      <c r="L57" s="77"/>
      <c r="M57" s="77"/>
      <c r="N57" s="77"/>
      <c r="O57" s="77"/>
      <c r="P57" s="77"/>
      <c r="Q57" s="77"/>
      <c r="R57" s="77"/>
      <c r="S57" s="77"/>
      <c r="T57" s="77"/>
      <c r="U57" s="77"/>
      <c r="V57" s="77"/>
      <c r="W57" s="77"/>
      <c r="AO57" s="91"/>
      <c r="AP57" s="91"/>
      <c r="AQ57" s="91"/>
      <c r="AR57" s="91"/>
      <c r="AS57" s="91"/>
      <c r="AT57" s="91"/>
      <c r="AU57" s="91"/>
    </row>
    <row r="58" spans="2:47" x14ac:dyDescent="0.25">
      <c r="B58" s="689"/>
      <c r="C58" s="693"/>
      <c r="D58" s="87" t="s">
        <v>5</v>
      </c>
      <c r="E58" s="87" t="s">
        <v>6</v>
      </c>
      <c r="F58" s="87" t="s">
        <v>7</v>
      </c>
      <c r="G58" s="282" t="s">
        <v>6</v>
      </c>
      <c r="H58" s="283" t="s">
        <v>7</v>
      </c>
      <c r="I58" s="77"/>
      <c r="J58" s="77"/>
      <c r="K58" s="77"/>
      <c r="L58" s="77"/>
      <c r="M58" s="77"/>
      <c r="N58" s="77"/>
      <c r="O58" s="77"/>
      <c r="P58" s="77"/>
      <c r="Q58" s="77"/>
      <c r="R58" s="77"/>
      <c r="S58" s="77"/>
      <c r="T58" s="77"/>
      <c r="U58" s="77"/>
      <c r="V58" s="77"/>
      <c r="W58" s="77"/>
      <c r="AO58" s="91"/>
      <c r="AP58" s="91"/>
      <c r="AQ58" s="91"/>
      <c r="AR58" s="91"/>
      <c r="AS58" s="91"/>
      <c r="AT58" s="91"/>
      <c r="AU58" s="91"/>
    </row>
    <row r="59" spans="2:47" x14ac:dyDescent="0.25">
      <c r="B59" s="733" t="s">
        <v>28</v>
      </c>
      <c r="C59" s="734"/>
      <c r="D59" s="171">
        <f t="shared" ref="D59:D65" si="3">SUM(E59,G59)</f>
        <v>603</v>
      </c>
      <c r="E59" s="192">
        <v>412</v>
      </c>
      <c r="F59" s="337">
        <f>E59/D59</f>
        <v>0.68325041459369817</v>
      </c>
      <c r="G59" s="192">
        <v>191</v>
      </c>
      <c r="H59" s="38">
        <f>G59/D59</f>
        <v>0.31674958540630183</v>
      </c>
      <c r="I59" s="77"/>
      <c r="J59" s="77"/>
      <c r="K59" s="77"/>
      <c r="L59" s="77"/>
      <c r="M59" s="77"/>
      <c r="N59" s="77"/>
      <c r="O59" s="77"/>
      <c r="P59" s="77"/>
      <c r="Q59" s="77"/>
      <c r="R59" s="77"/>
      <c r="S59" s="77"/>
      <c r="T59" s="77"/>
      <c r="U59" s="77"/>
      <c r="V59" s="77"/>
      <c r="W59" s="77"/>
      <c r="AO59" s="91"/>
      <c r="AP59" s="91"/>
      <c r="AQ59" s="91"/>
      <c r="AR59" s="91"/>
      <c r="AS59" s="91"/>
      <c r="AT59" s="91"/>
      <c r="AU59" s="91"/>
    </row>
    <row r="60" spans="2:47" x14ac:dyDescent="0.25">
      <c r="B60" s="733" t="s">
        <v>29</v>
      </c>
      <c r="C60" s="734"/>
      <c r="D60" s="171">
        <f t="shared" si="3"/>
        <v>999</v>
      </c>
      <c r="E60" s="192">
        <v>722</v>
      </c>
      <c r="F60" s="337">
        <f t="shared" ref="F60:F63" si="4">E60/D60</f>
        <v>0.72272272272272275</v>
      </c>
      <c r="G60" s="192">
        <v>277</v>
      </c>
      <c r="H60" s="38">
        <f t="shared" ref="H60:H65" si="5">G60/D60</f>
        <v>0.2772772772772773</v>
      </c>
      <c r="I60" s="77"/>
      <c r="J60" s="77"/>
      <c r="K60" s="77"/>
      <c r="L60" s="77"/>
      <c r="M60" s="77"/>
      <c r="N60" s="77"/>
      <c r="O60" s="77"/>
      <c r="P60" s="77"/>
      <c r="Q60" s="77"/>
      <c r="R60" s="77"/>
      <c r="S60" s="77"/>
      <c r="T60" s="77"/>
      <c r="U60" s="77"/>
      <c r="V60" s="77"/>
      <c r="W60" s="77"/>
      <c r="AO60" s="91"/>
      <c r="AP60" s="91"/>
      <c r="AQ60" s="91"/>
      <c r="AR60" s="91"/>
      <c r="AS60" s="91"/>
      <c r="AT60" s="91"/>
      <c r="AU60" s="91"/>
    </row>
    <row r="61" spans="2:47" x14ac:dyDescent="0.25">
      <c r="B61" s="733" t="s">
        <v>307</v>
      </c>
      <c r="C61" s="734"/>
      <c r="D61" s="171">
        <f t="shared" si="3"/>
        <v>509</v>
      </c>
      <c r="E61" s="192">
        <v>429</v>
      </c>
      <c r="F61" s="337">
        <f t="shared" si="4"/>
        <v>0.84282907662082518</v>
      </c>
      <c r="G61" s="192">
        <v>80</v>
      </c>
      <c r="H61" s="38">
        <f t="shared" si="5"/>
        <v>0.15717092337917485</v>
      </c>
      <c r="I61" s="77"/>
      <c r="J61" s="77"/>
      <c r="K61" s="77"/>
      <c r="L61" s="77"/>
      <c r="M61" s="77"/>
      <c r="N61" s="77"/>
      <c r="O61" s="77"/>
      <c r="P61" s="77"/>
      <c r="Q61" s="77"/>
      <c r="R61" s="77"/>
      <c r="S61" s="77"/>
      <c r="T61" s="77"/>
      <c r="U61" s="77"/>
      <c r="V61" s="77"/>
      <c r="W61" s="77"/>
      <c r="AO61" s="91"/>
      <c r="AP61" s="91"/>
      <c r="AQ61" s="91"/>
      <c r="AR61" s="91"/>
      <c r="AS61" s="91"/>
      <c r="AT61" s="91"/>
      <c r="AU61" s="91"/>
    </row>
    <row r="62" spans="2:47" x14ac:dyDescent="0.25">
      <c r="B62" s="733" t="s">
        <v>308</v>
      </c>
      <c r="C62" s="734"/>
      <c r="D62" s="171">
        <f t="shared" si="3"/>
        <v>225</v>
      </c>
      <c r="E62" s="192">
        <v>199</v>
      </c>
      <c r="F62" s="337">
        <f t="shared" si="4"/>
        <v>0.88444444444444448</v>
      </c>
      <c r="G62" s="192">
        <v>26</v>
      </c>
      <c r="H62" s="38">
        <f t="shared" si="5"/>
        <v>0.11555555555555555</v>
      </c>
      <c r="I62" s="77"/>
      <c r="J62" s="77"/>
      <c r="K62" s="77"/>
      <c r="L62" s="77"/>
      <c r="M62" s="77"/>
      <c r="N62" s="77"/>
      <c r="O62" s="77"/>
      <c r="P62" s="77"/>
      <c r="Q62" s="77"/>
      <c r="R62" s="77"/>
      <c r="S62" s="77"/>
      <c r="T62" s="77"/>
      <c r="U62" s="77"/>
      <c r="V62" s="77"/>
      <c r="W62" s="77"/>
      <c r="AO62" s="91"/>
      <c r="AP62" s="91"/>
      <c r="AQ62" s="91"/>
      <c r="AR62" s="91"/>
      <c r="AS62" s="91"/>
      <c r="AT62" s="91"/>
      <c r="AU62" s="91"/>
    </row>
    <row r="63" spans="2:47" x14ac:dyDescent="0.25">
      <c r="B63" s="733" t="s">
        <v>306</v>
      </c>
      <c r="C63" s="734"/>
      <c r="D63" s="171">
        <f t="shared" si="3"/>
        <v>12</v>
      </c>
      <c r="E63" s="192">
        <v>9</v>
      </c>
      <c r="F63" s="337">
        <f t="shared" si="4"/>
        <v>0.75</v>
      </c>
      <c r="G63" s="192">
        <v>3</v>
      </c>
      <c r="H63" s="38">
        <f t="shared" si="5"/>
        <v>0.25</v>
      </c>
      <c r="I63" s="77"/>
      <c r="J63" s="77"/>
      <c r="K63" s="77"/>
      <c r="L63" s="77"/>
      <c r="M63" s="77"/>
      <c r="N63" s="77"/>
      <c r="O63" s="77"/>
      <c r="P63" s="77"/>
      <c r="Q63" s="77"/>
      <c r="R63" s="77"/>
      <c r="S63" s="77"/>
      <c r="T63" s="77"/>
      <c r="U63" s="77"/>
      <c r="V63" s="77"/>
      <c r="W63" s="77"/>
      <c r="AO63" s="91"/>
      <c r="AP63" s="91"/>
      <c r="AQ63" s="91"/>
      <c r="AR63" s="91"/>
      <c r="AS63" s="91"/>
      <c r="AT63" s="91"/>
      <c r="AU63" s="91"/>
    </row>
    <row r="64" spans="2:47" x14ac:dyDescent="0.25">
      <c r="B64" s="733" t="s">
        <v>309</v>
      </c>
      <c r="C64" s="734"/>
      <c r="D64" s="171">
        <f t="shared" si="3"/>
        <v>42</v>
      </c>
      <c r="E64" s="192">
        <v>14</v>
      </c>
      <c r="F64" s="337">
        <f>E64/D64</f>
        <v>0.33333333333333331</v>
      </c>
      <c r="G64" s="192">
        <v>28</v>
      </c>
      <c r="H64" s="38">
        <f t="shared" si="5"/>
        <v>0.66666666666666663</v>
      </c>
      <c r="I64" s="77"/>
      <c r="J64" s="77"/>
      <c r="K64" s="77"/>
      <c r="L64" s="77"/>
      <c r="M64" s="77"/>
      <c r="N64" s="77"/>
      <c r="O64" s="77"/>
      <c r="P64" s="77"/>
      <c r="Q64" s="77"/>
      <c r="R64" s="77"/>
      <c r="S64" s="77"/>
      <c r="T64" s="77"/>
      <c r="U64" s="77"/>
      <c r="V64" s="77"/>
      <c r="W64" s="77"/>
      <c r="AO64" s="91"/>
      <c r="AP64" s="91"/>
      <c r="AQ64" s="91"/>
      <c r="AR64" s="91"/>
      <c r="AS64" s="91"/>
      <c r="AT64" s="91"/>
      <c r="AU64" s="91"/>
    </row>
    <row r="65" spans="2:47" x14ac:dyDescent="0.25">
      <c r="B65" s="733" t="s">
        <v>32</v>
      </c>
      <c r="C65" s="734"/>
      <c r="D65" s="171">
        <f t="shared" si="3"/>
        <v>118</v>
      </c>
      <c r="E65" s="192">
        <v>94</v>
      </c>
      <c r="F65" s="337">
        <f>E65/D65</f>
        <v>0.79661016949152541</v>
      </c>
      <c r="G65" s="192">
        <v>24</v>
      </c>
      <c r="H65" s="38">
        <f t="shared" si="5"/>
        <v>0.20338983050847459</v>
      </c>
      <c r="I65" s="77"/>
      <c r="J65" s="77"/>
      <c r="K65" s="77"/>
      <c r="L65" s="77"/>
      <c r="M65" s="77"/>
      <c r="N65" s="77"/>
      <c r="O65" s="77"/>
      <c r="P65" s="77"/>
      <c r="Q65" s="77"/>
      <c r="R65" s="77"/>
      <c r="S65" s="77"/>
      <c r="T65" s="77"/>
      <c r="U65" s="77"/>
      <c r="V65" s="77"/>
      <c r="W65" s="77"/>
      <c r="AO65" s="91"/>
      <c r="AP65" s="91"/>
      <c r="AQ65" s="91"/>
      <c r="AR65" s="91"/>
      <c r="AS65" s="91"/>
      <c r="AT65" s="91"/>
      <c r="AU65" s="91"/>
    </row>
    <row r="66" spans="2:47" x14ac:dyDescent="0.25">
      <c r="B66" s="735" t="s">
        <v>90</v>
      </c>
      <c r="C66" s="736"/>
      <c r="D66" s="191">
        <f>SUM(D59:D64)</f>
        <v>2390</v>
      </c>
      <c r="E66" s="191">
        <f>SUM(E59:E65)</f>
        <v>1879</v>
      </c>
      <c r="F66" s="174">
        <f>E66/D66</f>
        <v>0.78619246861924685</v>
      </c>
      <c r="G66" s="191">
        <f>SUM(G59:G65)</f>
        <v>629</v>
      </c>
      <c r="H66" s="218">
        <f>G66/D66</f>
        <v>0.26317991631799165</v>
      </c>
      <c r="I66" s="77"/>
      <c r="J66" s="77"/>
      <c r="K66" s="77"/>
      <c r="L66" s="77"/>
      <c r="M66" s="77"/>
      <c r="N66" s="77"/>
      <c r="O66" s="77"/>
      <c r="P66" s="77"/>
      <c r="Q66" s="77"/>
      <c r="R66" s="77"/>
      <c r="S66" s="77"/>
      <c r="T66" s="77"/>
      <c r="U66" s="77"/>
      <c r="V66" s="77"/>
      <c r="W66" s="77"/>
      <c r="AO66" s="91"/>
      <c r="AP66" s="91"/>
      <c r="AQ66" s="91"/>
      <c r="AR66" s="91"/>
      <c r="AS66" s="91"/>
      <c r="AT66" s="91"/>
      <c r="AU66" s="91"/>
    </row>
    <row r="67" spans="2:47" x14ac:dyDescent="0.25">
      <c r="B67" s="40" t="s">
        <v>291</v>
      </c>
      <c r="D67" s="88"/>
      <c r="E67" s="357"/>
      <c r="F67" s="357"/>
      <c r="G67" s="357"/>
      <c r="H67" s="109"/>
      <c r="I67" s="77"/>
      <c r="J67" s="77"/>
      <c r="K67" s="77"/>
      <c r="L67" s="77"/>
      <c r="M67" s="77"/>
      <c r="N67" s="77"/>
      <c r="O67" s="77"/>
      <c r="P67" s="77"/>
      <c r="Q67" s="77"/>
      <c r="R67" s="77"/>
      <c r="S67" s="77"/>
      <c r="T67" s="77"/>
      <c r="U67" s="77"/>
      <c r="V67" s="77"/>
      <c r="W67" s="77"/>
      <c r="AO67" s="91"/>
      <c r="AP67" s="91"/>
      <c r="AQ67" s="91"/>
      <c r="AR67" s="91"/>
      <c r="AS67" s="91"/>
      <c r="AT67" s="91"/>
      <c r="AU67" s="91"/>
    </row>
    <row r="68" spans="2:47" x14ac:dyDescent="0.25">
      <c r="B68" s="110" t="s">
        <v>313</v>
      </c>
      <c r="C68" s="77"/>
      <c r="D68" s="88"/>
      <c r="E68" s="357"/>
      <c r="F68" s="357"/>
      <c r="G68" s="357"/>
      <c r="H68" s="109"/>
      <c r="I68" s="77"/>
      <c r="J68" s="77"/>
      <c r="K68" s="77"/>
      <c r="L68" s="77"/>
      <c r="M68" s="77"/>
      <c r="N68" s="77"/>
      <c r="O68" s="77"/>
      <c r="P68" s="77"/>
      <c r="Q68" s="77"/>
      <c r="R68" s="77"/>
      <c r="S68" s="77"/>
      <c r="T68" s="77"/>
      <c r="U68" s="77"/>
      <c r="V68" s="77"/>
      <c r="W68" s="77"/>
      <c r="AO68" s="91"/>
      <c r="AP68" s="91"/>
      <c r="AQ68" s="91"/>
      <c r="AR68" s="91"/>
      <c r="AS68" s="91"/>
      <c r="AT68" s="91"/>
      <c r="AU68" s="91"/>
    </row>
    <row r="69" spans="2:47" x14ac:dyDescent="0.25">
      <c r="B69" s="110" t="s">
        <v>311</v>
      </c>
      <c r="C69" s="77"/>
      <c r="D69" s="77"/>
      <c r="E69" s="77"/>
      <c r="F69" s="77"/>
      <c r="G69" s="77"/>
      <c r="H69" s="77"/>
      <c r="I69" s="77"/>
      <c r="J69" s="77"/>
      <c r="K69" s="77"/>
      <c r="L69" s="77"/>
      <c r="M69" s="77"/>
      <c r="N69" s="77"/>
      <c r="O69" s="77"/>
      <c r="P69" s="77"/>
      <c r="Q69" s="77"/>
      <c r="R69" s="77"/>
      <c r="S69" s="77"/>
      <c r="T69" s="77"/>
      <c r="U69" s="77"/>
      <c r="V69" s="77"/>
      <c r="W69" s="77"/>
      <c r="AO69" s="91"/>
      <c r="AP69" s="91"/>
      <c r="AQ69" s="91"/>
      <c r="AR69" s="91"/>
      <c r="AS69" s="91"/>
      <c r="AT69" s="91"/>
      <c r="AU69" s="91"/>
    </row>
    <row r="70" spans="2:47" x14ac:dyDescent="0.25">
      <c r="B70" s="77"/>
      <c r="C70" s="77"/>
      <c r="D70" s="77"/>
      <c r="E70" s="77"/>
      <c r="F70" s="77"/>
      <c r="G70" s="77"/>
      <c r="H70" s="77"/>
      <c r="I70" s="77"/>
      <c r="J70" s="77"/>
      <c r="K70" s="77"/>
      <c r="L70" s="77"/>
      <c r="M70" s="77"/>
      <c r="N70" s="77"/>
      <c r="O70" s="77"/>
      <c r="P70" s="77"/>
      <c r="Q70" s="77"/>
      <c r="R70" s="77"/>
      <c r="S70" s="77"/>
      <c r="T70" s="77"/>
      <c r="U70" s="77"/>
      <c r="V70" s="77"/>
      <c r="W70" s="77"/>
    </row>
    <row r="71" spans="2:47" ht="31.5" customHeight="1" x14ac:dyDescent="0.25">
      <c r="B71" s="700" t="s">
        <v>364</v>
      </c>
      <c r="C71" s="700"/>
      <c r="D71" s="700"/>
      <c r="E71" s="700"/>
      <c r="F71" s="700"/>
      <c r="G71" s="700"/>
      <c r="H71" s="700"/>
      <c r="I71" s="700"/>
      <c r="J71" s="18"/>
      <c r="K71" s="77"/>
      <c r="L71" s="77"/>
      <c r="M71" s="77"/>
      <c r="N71" s="77"/>
      <c r="O71" s="77"/>
      <c r="P71" s="77"/>
      <c r="Q71" s="77"/>
      <c r="R71" s="77"/>
      <c r="S71" s="77"/>
      <c r="T71" s="77"/>
      <c r="U71" s="77"/>
      <c r="V71" s="77"/>
      <c r="W71" s="77"/>
    </row>
    <row r="72" spans="2:47" ht="15.75" customHeight="1" x14ac:dyDescent="0.25">
      <c r="B72" s="325"/>
      <c r="C72" s="325"/>
      <c r="D72" s="325"/>
      <c r="E72" s="325"/>
      <c r="F72" s="325"/>
      <c r="G72" s="325"/>
      <c r="H72" s="325"/>
      <c r="I72" s="18"/>
      <c r="J72" s="18"/>
      <c r="K72" s="77"/>
      <c r="L72" s="77"/>
      <c r="M72" s="77"/>
      <c r="N72" s="77"/>
      <c r="O72" s="77"/>
      <c r="P72" s="77"/>
      <c r="Q72" s="77"/>
      <c r="R72" s="77"/>
      <c r="S72" s="77"/>
      <c r="T72" s="77"/>
      <c r="U72" s="77"/>
      <c r="V72" s="77"/>
      <c r="W72" s="77"/>
    </row>
    <row r="73" spans="2:47" ht="15" customHeight="1" x14ac:dyDescent="0.25">
      <c r="B73" s="687" t="s">
        <v>73</v>
      </c>
      <c r="C73" s="692" t="s">
        <v>342</v>
      </c>
      <c r="D73" s="690" t="s">
        <v>193</v>
      </c>
      <c r="E73" s="690"/>
      <c r="F73" s="726" t="s">
        <v>324</v>
      </c>
      <c r="G73" s="77"/>
      <c r="H73" s="77"/>
      <c r="I73" s="77"/>
      <c r="J73" s="77"/>
      <c r="K73" s="77"/>
      <c r="L73" s="77"/>
      <c r="M73" s="77"/>
      <c r="N73" s="77"/>
      <c r="O73" s="77"/>
      <c r="P73" s="77"/>
      <c r="Q73" s="77"/>
      <c r="R73" s="77"/>
      <c r="S73" s="77"/>
      <c r="T73" s="77"/>
      <c r="U73" s="77"/>
      <c r="V73" s="77"/>
      <c r="W73" s="77"/>
      <c r="AU73" s="91"/>
    </row>
    <row r="74" spans="2:47" ht="22.5" customHeight="1" x14ac:dyDescent="0.25">
      <c r="B74" s="688"/>
      <c r="C74" s="693"/>
      <c r="D74" s="691"/>
      <c r="E74" s="691"/>
      <c r="F74" s="727"/>
      <c r="G74" s="77"/>
      <c r="H74" s="77"/>
      <c r="I74" s="77"/>
      <c r="J74" s="77"/>
      <c r="K74" s="77"/>
      <c r="L74" s="77"/>
      <c r="M74" s="77"/>
      <c r="N74" s="77"/>
      <c r="O74" s="77"/>
      <c r="P74" s="77"/>
      <c r="Q74" s="77"/>
      <c r="R74" s="77"/>
      <c r="S74" s="77"/>
      <c r="T74" s="77"/>
      <c r="U74" s="77"/>
      <c r="V74" s="77"/>
      <c r="W74" s="77"/>
      <c r="AU74" s="91"/>
    </row>
    <row r="75" spans="2:47" x14ac:dyDescent="0.25">
      <c r="B75" s="689"/>
      <c r="C75" s="87" t="s">
        <v>5</v>
      </c>
      <c r="D75" s="87" t="s">
        <v>6</v>
      </c>
      <c r="E75" s="87" t="s">
        <v>7</v>
      </c>
      <c r="F75" s="706"/>
      <c r="G75" s="77"/>
      <c r="H75" s="77"/>
      <c r="I75" s="77"/>
      <c r="J75" s="77"/>
      <c r="K75" s="77"/>
      <c r="L75" s="77"/>
      <c r="M75" s="77"/>
      <c r="N75" s="77"/>
      <c r="O75" s="77"/>
      <c r="P75" s="77"/>
      <c r="Q75" s="77"/>
      <c r="R75" s="77"/>
      <c r="S75" s="77"/>
      <c r="T75" s="77"/>
      <c r="U75" s="77"/>
      <c r="V75" s="77"/>
      <c r="W75" s="77"/>
      <c r="AU75" s="91"/>
    </row>
    <row r="76" spans="2:47" x14ac:dyDescent="0.25">
      <c r="B76" s="291" t="s">
        <v>8</v>
      </c>
      <c r="C76" s="171">
        <v>82</v>
      </c>
      <c r="D76" s="192">
        <v>71</v>
      </c>
      <c r="E76" s="337">
        <f>D76/C76</f>
        <v>0.86585365853658536</v>
      </c>
      <c r="F76" s="36"/>
      <c r="G76" s="77"/>
      <c r="H76" s="77"/>
      <c r="I76" s="77"/>
      <c r="J76" s="77"/>
      <c r="K76" s="77"/>
      <c r="L76" s="77"/>
      <c r="M76" s="77"/>
      <c r="N76" s="77"/>
      <c r="O76" s="77"/>
      <c r="P76" s="77"/>
      <c r="Q76" s="77"/>
      <c r="R76" s="77"/>
      <c r="S76" s="77"/>
      <c r="T76" s="77"/>
      <c r="U76" s="77"/>
      <c r="V76" s="77"/>
      <c r="W76" s="77"/>
      <c r="AU76" s="91"/>
    </row>
    <row r="77" spans="2:47" x14ac:dyDescent="0.25">
      <c r="B77" s="291" t="s">
        <v>9</v>
      </c>
      <c r="C77" s="171">
        <v>87</v>
      </c>
      <c r="D77" s="192">
        <v>76</v>
      </c>
      <c r="E77" s="337">
        <f t="shared" ref="E77:E87" si="6">D77/C77</f>
        <v>0.87356321839080464</v>
      </c>
      <c r="F77" s="176" t="s">
        <v>23</v>
      </c>
      <c r="G77" s="77"/>
      <c r="H77" s="77"/>
      <c r="I77" s="77"/>
      <c r="J77" s="77"/>
      <c r="K77" s="77"/>
      <c r="L77" s="77"/>
      <c r="M77" s="77"/>
      <c r="N77" s="77"/>
      <c r="O77" s="77"/>
      <c r="P77" s="77"/>
      <c r="Q77" s="77"/>
      <c r="R77" s="77"/>
      <c r="S77" s="77"/>
      <c r="T77" s="77"/>
      <c r="U77" s="77"/>
      <c r="V77" s="77"/>
      <c r="W77" s="77"/>
      <c r="AU77" s="91"/>
    </row>
    <row r="78" spans="2:47" x14ac:dyDescent="0.25">
      <c r="B78" s="291" t="s">
        <v>10</v>
      </c>
      <c r="C78" s="171">
        <v>96</v>
      </c>
      <c r="D78" s="192">
        <v>78</v>
      </c>
      <c r="E78" s="337">
        <f t="shared" si="6"/>
        <v>0.8125</v>
      </c>
      <c r="F78" s="36"/>
      <c r="G78" s="77"/>
      <c r="H78" s="77"/>
      <c r="I78" s="77"/>
      <c r="J78" s="77"/>
      <c r="K78" s="77"/>
      <c r="L78" s="77"/>
      <c r="M78" s="77"/>
      <c r="N78" s="77"/>
      <c r="O78" s="77"/>
      <c r="P78" s="77"/>
      <c r="Q78" s="77"/>
      <c r="R78" s="77"/>
      <c r="S78" s="77"/>
      <c r="T78" s="77"/>
      <c r="U78" s="77"/>
      <c r="V78" s="77"/>
      <c r="W78" s="77"/>
      <c r="AU78" s="91"/>
    </row>
    <row r="79" spans="2:47" x14ac:dyDescent="0.25">
      <c r="B79" s="291" t="s">
        <v>11</v>
      </c>
      <c r="C79" s="171">
        <v>83</v>
      </c>
      <c r="D79" s="192">
        <v>73</v>
      </c>
      <c r="E79" s="337">
        <f t="shared" si="6"/>
        <v>0.87951807228915657</v>
      </c>
      <c r="F79" s="176" t="s">
        <v>23</v>
      </c>
      <c r="G79" s="77"/>
      <c r="H79" s="77"/>
      <c r="I79" s="77"/>
      <c r="J79" s="77"/>
      <c r="K79" s="77"/>
      <c r="L79" s="77"/>
      <c r="M79" s="77"/>
      <c r="N79" s="77"/>
      <c r="O79" s="77"/>
      <c r="P79" s="77"/>
      <c r="Q79" s="77"/>
      <c r="R79" s="77"/>
      <c r="S79" s="77"/>
      <c r="T79" s="77"/>
      <c r="U79" s="77"/>
      <c r="V79" s="77"/>
      <c r="W79" s="77"/>
      <c r="AU79" s="91"/>
    </row>
    <row r="80" spans="2:47" x14ac:dyDescent="0.25">
      <c r="B80" s="291" t="s">
        <v>12</v>
      </c>
      <c r="C80" s="171">
        <v>134</v>
      </c>
      <c r="D80" s="192">
        <v>110</v>
      </c>
      <c r="E80" s="337">
        <f t="shared" si="6"/>
        <v>0.82089552238805974</v>
      </c>
      <c r="F80" s="36"/>
      <c r="G80" s="77"/>
      <c r="H80" s="77"/>
      <c r="I80" s="77"/>
      <c r="J80" s="77"/>
      <c r="K80" s="77"/>
      <c r="L80" s="77"/>
      <c r="M80" s="77"/>
      <c r="N80" s="77"/>
      <c r="O80" s="77"/>
      <c r="P80" s="77"/>
      <c r="Q80" s="77"/>
      <c r="R80" s="77"/>
      <c r="S80" s="77"/>
      <c r="T80" s="77"/>
      <c r="U80" s="77"/>
      <c r="V80" s="77"/>
      <c r="W80" s="77"/>
      <c r="AU80" s="91"/>
    </row>
    <row r="81" spans="2:47" ht="15.75" customHeight="1" x14ac:dyDescent="0.25">
      <c r="B81" s="291" t="s">
        <v>13</v>
      </c>
      <c r="C81" s="171">
        <v>148</v>
      </c>
      <c r="D81" s="192">
        <v>94</v>
      </c>
      <c r="E81" s="337">
        <f t="shared" si="6"/>
        <v>0.63513513513513509</v>
      </c>
      <c r="F81" s="36" t="s">
        <v>36</v>
      </c>
      <c r="G81" s="77"/>
      <c r="H81" s="77"/>
      <c r="I81" s="77"/>
      <c r="J81" s="77"/>
      <c r="K81" s="77"/>
      <c r="L81" s="77"/>
      <c r="M81" s="77"/>
      <c r="N81" s="77"/>
      <c r="O81" s="77"/>
      <c r="P81" s="77"/>
      <c r="Q81" s="77"/>
      <c r="R81" s="77"/>
      <c r="S81" s="77"/>
      <c r="T81" s="77"/>
      <c r="U81" s="77"/>
      <c r="V81" s="77"/>
      <c r="W81" s="77"/>
      <c r="AU81" s="91"/>
    </row>
    <row r="82" spans="2:47" x14ac:dyDescent="0.25">
      <c r="B82" s="291" t="s">
        <v>68</v>
      </c>
      <c r="C82" s="171">
        <v>98</v>
      </c>
      <c r="D82" s="192">
        <v>79</v>
      </c>
      <c r="E82" s="337">
        <f t="shared" si="6"/>
        <v>0.80612244897959184</v>
      </c>
      <c r="F82" s="36"/>
      <c r="G82" s="77"/>
      <c r="H82" s="77"/>
      <c r="I82" s="77"/>
      <c r="J82" s="77"/>
      <c r="K82" s="77"/>
      <c r="L82" s="77"/>
      <c r="M82" s="77"/>
      <c r="N82" s="77"/>
      <c r="O82" s="77"/>
      <c r="P82" s="77"/>
      <c r="Q82" s="77"/>
      <c r="R82" s="77"/>
      <c r="S82" s="77"/>
      <c r="T82" s="77"/>
      <c r="U82" s="77"/>
      <c r="V82" s="77"/>
      <c r="W82" s="77"/>
      <c r="AU82" s="91"/>
    </row>
    <row r="83" spans="2:47" x14ac:dyDescent="0.25">
      <c r="B83" s="291" t="s">
        <v>14</v>
      </c>
      <c r="C83" s="171">
        <v>162</v>
      </c>
      <c r="D83" s="192">
        <v>124</v>
      </c>
      <c r="E83" s="337">
        <f t="shared" si="6"/>
        <v>0.76543209876543206</v>
      </c>
      <c r="F83" s="36"/>
      <c r="G83" s="77"/>
      <c r="H83" s="77"/>
      <c r="I83" s="77"/>
      <c r="J83" s="77"/>
      <c r="K83" s="77"/>
      <c r="L83" s="77"/>
      <c r="M83" s="77"/>
      <c r="N83" s="77"/>
      <c r="O83" s="77"/>
      <c r="P83" s="77"/>
      <c r="Q83" s="77"/>
      <c r="R83" s="77"/>
      <c r="S83" s="77"/>
      <c r="T83" s="77"/>
      <c r="U83" s="77"/>
      <c r="V83" s="77"/>
      <c r="W83" s="77"/>
      <c r="AU83" s="91"/>
    </row>
    <row r="84" spans="2:47" ht="15" customHeight="1" x14ac:dyDescent="0.25">
      <c r="B84" s="291" t="s">
        <v>69</v>
      </c>
      <c r="C84" s="171">
        <v>113</v>
      </c>
      <c r="D84" s="192">
        <v>62</v>
      </c>
      <c r="E84" s="337">
        <f t="shared" si="6"/>
        <v>0.54867256637168138</v>
      </c>
      <c r="F84" s="36" t="s">
        <v>36</v>
      </c>
      <c r="G84" s="77"/>
      <c r="H84" s="77"/>
      <c r="I84" s="77"/>
      <c r="J84" s="77"/>
      <c r="K84" s="77"/>
      <c r="L84" s="77"/>
      <c r="M84" s="77"/>
      <c r="N84" s="77"/>
      <c r="O84" s="77"/>
      <c r="P84" s="77"/>
      <c r="Q84" s="77"/>
      <c r="R84" s="77"/>
      <c r="S84" s="77"/>
      <c r="T84" s="77"/>
      <c r="U84" s="77"/>
      <c r="V84" s="77"/>
      <c r="W84" s="77"/>
      <c r="AU84" s="91"/>
    </row>
    <row r="85" spans="2:47" x14ac:dyDescent="0.25">
      <c r="B85" s="291" t="s">
        <v>70</v>
      </c>
      <c r="C85" s="171">
        <v>52</v>
      </c>
      <c r="D85" s="192">
        <v>44</v>
      </c>
      <c r="E85" s="337">
        <f t="shared" si="6"/>
        <v>0.84615384615384615</v>
      </c>
      <c r="F85" s="36"/>
      <c r="G85" s="77"/>
      <c r="H85" s="77"/>
      <c r="I85" s="77"/>
      <c r="J85" s="77"/>
      <c r="K85" s="77"/>
      <c r="L85" s="77"/>
      <c r="M85" s="77"/>
      <c r="N85" s="77"/>
      <c r="O85" s="77"/>
      <c r="P85" s="77"/>
      <c r="Q85" s="77"/>
      <c r="R85" s="77"/>
      <c r="S85" s="77"/>
      <c r="T85" s="77"/>
      <c r="U85" s="77"/>
      <c r="V85" s="77"/>
      <c r="W85" s="77"/>
      <c r="AU85" s="91"/>
    </row>
    <row r="86" spans="2:47" x14ac:dyDescent="0.25">
      <c r="B86" s="291" t="s">
        <v>402</v>
      </c>
      <c r="C86" s="171">
        <v>35</v>
      </c>
      <c r="D86" s="192">
        <v>32</v>
      </c>
      <c r="E86" s="337">
        <f t="shared" si="6"/>
        <v>0.91428571428571426</v>
      </c>
      <c r="F86" s="36"/>
      <c r="G86" s="77"/>
      <c r="H86" s="77"/>
      <c r="I86" s="77"/>
      <c r="J86" s="77"/>
      <c r="K86" s="77"/>
      <c r="L86" s="77"/>
      <c r="M86" s="77"/>
      <c r="N86" s="77"/>
      <c r="O86" s="77"/>
      <c r="P86" s="77"/>
      <c r="Q86" s="77"/>
      <c r="R86" s="77"/>
      <c r="S86" s="77"/>
      <c r="T86" s="77"/>
      <c r="U86" s="77"/>
      <c r="V86" s="77"/>
      <c r="W86" s="77"/>
      <c r="AU86" s="91"/>
    </row>
    <row r="87" spans="2:47" x14ac:dyDescent="0.25">
      <c r="B87" s="291" t="s">
        <v>72</v>
      </c>
      <c r="C87" s="171">
        <v>191</v>
      </c>
      <c r="D87" s="192">
        <v>149</v>
      </c>
      <c r="E87" s="337">
        <f t="shared" si="6"/>
        <v>0.78010471204188481</v>
      </c>
      <c r="F87" s="36"/>
      <c r="G87" s="77"/>
      <c r="H87" s="77"/>
      <c r="I87" s="77"/>
      <c r="J87" s="77"/>
      <c r="K87" s="77"/>
      <c r="L87" s="77"/>
      <c r="M87" s="77"/>
      <c r="N87" s="77"/>
      <c r="O87" s="77"/>
      <c r="P87" s="77"/>
      <c r="Q87" s="77"/>
      <c r="R87" s="77"/>
      <c r="S87" s="77"/>
      <c r="T87" s="77"/>
      <c r="U87" s="77"/>
      <c r="V87" s="77"/>
      <c r="W87" s="77"/>
      <c r="AU87" s="91"/>
    </row>
    <row r="88" spans="2:47" x14ac:dyDescent="0.25">
      <c r="B88" s="291" t="s">
        <v>15</v>
      </c>
      <c r="C88" s="171">
        <v>40</v>
      </c>
      <c r="D88" s="192">
        <v>33</v>
      </c>
      <c r="E88" s="337">
        <f>D88/C88</f>
        <v>0.82499999999999996</v>
      </c>
      <c r="F88" s="36"/>
      <c r="G88" s="77"/>
      <c r="H88" s="77"/>
      <c r="I88" s="77"/>
      <c r="J88" s="77"/>
      <c r="K88" s="77"/>
      <c r="L88" s="77"/>
      <c r="M88" s="77"/>
      <c r="N88" s="77"/>
      <c r="O88" s="77"/>
      <c r="P88" s="77"/>
      <c r="Q88" s="77"/>
      <c r="R88" s="77"/>
      <c r="S88" s="77"/>
      <c r="T88" s="77"/>
      <c r="U88" s="77"/>
      <c r="V88" s="77"/>
      <c r="W88" s="77"/>
      <c r="AU88" s="91"/>
    </row>
    <row r="89" spans="2:47" x14ac:dyDescent="0.25">
      <c r="B89" s="291" t="s">
        <v>100</v>
      </c>
      <c r="C89" s="171">
        <v>28</v>
      </c>
      <c r="D89" s="192">
        <v>24</v>
      </c>
      <c r="E89" s="337">
        <f>D89/C89</f>
        <v>0.8571428571428571</v>
      </c>
      <c r="F89" s="36"/>
      <c r="G89" s="77"/>
      <c r="H89" s="77"/>
      <c r="I89" s="77"/>
      <c r="J89" s="77"/>
      <c r="K89" s="77"/>
      <c r="L89" s="77"/>
      <c r="M89" s="77"/>
      <c r="N89" s="77"/>
      <c r="O89" s="77"/>
      <c r="P89" s="77"/>
      <c r="Q89" s="77"/>
      <c r="R89" s="77"/>
      <c r="S89" s="77"/>
      <c r="T89" s="77"/>
      <c r="U89" s="77"/>
      <c r="V89" s="77"/>
      <c r="W89" s="77"/>
      <c r="AU89" s="91"/>
    </row>
    <row r="90" spans="2:47" x14ac:dyDescent="0.25">
      <c r="B90" s="610" t="s">
        <v>90</v>
      </c>
      <c r="C90" s="611">
        <f>SUM(C76:C89)</f>
        <v>1349</v>
      </c>
      <c r="D90" s="611">
        <f>SUM(D76:D89)</f>
        <v>1049</v>
      </c>
      <c r="E90" s="612">
        <f>D90/C90</f>
        <v>0.77761304670126019</v>
      </c>
      <c r="F90" s="438"/>
      <c r="G90" s="77"/>
      <c r="H90" s="77"/>
      <c r="I90" s="77"/>
      <c r="J90" s="77"/>
      <c r="K90" s="77"/>
      <c r="L90" s="77"/>
      <c r="M90" s="77"/>
      <c r="N90" s="77"/>
      <c r="O90" s="77"/>
      <c r="P90" s="77"/>
      <c r="Q90" s="77"/>
      <c r="R90" s="77"/>
      <c r="S90" s="77"/>
      <c r="T90" s="77"/>
      <c r="U90" s="77"/>
      <c r="V90" s="77"/>
      <c r="W90" s="77"/>
      <c r="AU90" s="91"/>
    </row>
    <row r="91" spans="2:47" x14ac:dyDescent="0.25">
      <c r="B91" s="613" t="s">
        <v>20</v>
      </c>
      <c r="C91" s="614">
        <f>SUM(C90-C86)</f>
        <v>1314</v>
      </c>
      <c r="D91" s="614">
        <f>SUM(D90-D86)</f>
        <v>1017</v>
      </c>
      <c r="E91" s="615">
        <f>D91/C91</f>
        <v>0.77397260273972601</v>
      </c>
      <c r="F91" s="437"/>
      <c r="G91" s="77"/>
      <c r="H91" s="77"/>
      <c r="I91" s="77"/>
      <c r="J91" s="77"/>
      <c r="K91" s="77"/>
      <c r="L91" s="77"/>
      <c r="M91" s="77"/>
      <c r="N91" s="77"/>
      <c r="O91" s="77"/>
      <c r="P91" s="77"/>
      <c r="Q91" s="77"/>
      <c r="R91" s="77"/>
      <c r="S91" s="77"/>
      <c r="T91" s="77"/>
      <c r="U91" s="77"/>
      <c r="V91" s="77"/>
      <c r="W91" s="77"/>
      <c r="AU91" s="91"/>
    </row>
    <row r="92" spans="2:47" x14ac:dyDescent="0.25">
      <c r="B92" s="40" t="s">
        <v>291</v>
      </c>
      <c r="C92" s="77"/>
      <c r="D92" s="77"/>
      <c r="E92" s="77"/>
      <c r="F92" s="77"/>
      <c r="G92" s="77"/>
      <c r="H92" s="77"/>
      <c r="I92" s="77"/>
      <c r="J92" s="77"/>
      <c r="K92" s="77"/>
      <c r="L92" s="77"/>
      <c r="M92" s="77"/>
      <c r="N92" s="77"/>
      <c r="O92" s="77"/>
      <c r="P92" s="77"/>
      <c r="Q92" s="77"/>
      <c r="R92" s="77"/>
      <c r="S92" s="77"/>
      <c r="T92" s="77"/>
      <c r="U92" s="77"/>
      <c r="V92" s="77"/>
      <c r="W92" s="77"/>
    </row>
    <row r="93" spans="2:47" x14ac:dyDescent="0.25">
      <c r="B93" s="40" t="s">
        <v>315</v>
      </c>
      <c r="C93" s="77"/>
      <c r="D93" s="77"/>
      <c r="E93" s="77"/>
      <c r="F93" s="77"/>
      <c r="G93" s="77"/>
      <c r="H93" s="77"/>
      <c r="I93" s="77"/>
      <c r="J93" s="77"/>
      <c r="K93" s="77"/>
      <c r="L93" s="77"/>
      <c r="M93" s="77"/>
      <c r="N93" s="77"/>
      <c r="O93" s="77"/>
      <c r="P93" s="77"/>
      <c r="Q93" s="77"/>
      <c r="R93" s="77"/>
      <c r="S93" s="77"/>
      <c r="T93" s="77"/>
      <c r="U93" s="77"/>
      <c r="V93" s="77"/>
      <c r="W93" s="77"/>
    </row>
    <row r="94" spans="2:47" x14ac:dyDescent="0.25">
      <c r="B94" s="40" t="s">
        <v>403</v>
      </c>
      <c r="C94" s="77"/>
      <c r="D94" s="77"/>
      <c r="E94" s="77"/>
      <c r="F94" s="77"/>
      <c r="G94" s="77"/>
      <c r="H94" s="77"/>
      <c r="I94" s="77"/>
      <c r="J94" s="77"/>
      <c r="K94" s="77"/>
      <c r="L94" s="77"/>
      <c r="M94" s="77"/>
      <c r="N94" s="77"/>
      <c r="O94" s="77"/>
      <c r="P94" s="77"/>
      <c r="Q94" s="77"/>
      <c r="R94" s="77"/>
      <c r="S94" s="77"/>
      <c r="T94" s="77"/>
      <c r="U94" s="77"/>
      <c r="V94" s="77"/>
      <c r="W94" s="77"/>
    </row>
    <row r="95" spans="2:47" x14ac:dyDescent="0.25">
      <c r="B95" s="110"/>
      <c r="C95" s="77"/>
      <c r="D95" s="77"/>
      <c r="E95" s="77"/>
      <c r="F95" s="77"/>
      <c r="G95" s="77"/>
      <c r="H95" s="77"/>
      <c r="I95" s="77"/>
      <c r="J95" s="77"/>
      <c r="K95" s="77"/>
      <c r="L95" s="77"/>
      <c r="M95" s="77"/>
      <c r="N95" s="77"/>
      <c r="O95" s="77"/>
      <c r="P95" s="77"/>
      <c r="Q95" s="77"/>
      <c r="R95" s="77"/>
      <c r="S95" s="77"/>
      <c r="T95" s="77"/>
      <c r="U95" s="77"/>
      <c r="V95" s="77"/>
      <c r="W95" s="77"/>
    </row>
    <row r="96" spans="2:47" s="77" customFormat="1" x14ac:dyDescent="0.25"/>
    <row r="97" s="77" customFormat="1" x14ac:dyDescent="0.25"/>
    <row r="98" s="77" customFormat="1" x14ac:dyDescent="0.25"/>
    <row r="99" s="77" customFormat="1" x14ac:dyDescent="0.25"/>
    <row r="100" s="77" customFormat="1" x14ac:dyDescent="0.25"/>
    <row r="101" s="77" customFormat="1" x14ac:dyDescent="0.25"/>
    <row r="102" s="77" customFormat="1" x14ac:dyDescent="0.25"/>
    <row r="103" s="77" customFormat="1" x14ac:dyDescent="0.25"/>
    <row r="104" s="77" customFormat="1" x14ac:dyDescent="0.25"/>
    <row r="105" s="77" customFormat="1" x14ac:dyDescent="0.25"/>
    <row r="106" s="77" customFormat="1" x14ac:dyDescent="0.25"/>
    <row r="107" s="77" customFormat="1" x14ac:dyDescent="0.25"/>
    <row r="108" s="77" customFormat="1" x14ac:dyDescent="0.25"/>
    <row r="109" s="77" customFormat="1" x14ac:dyDescent="0.25"/>
    <row r="110" s="77" customFormat="1" x14ac:dyDescent="0.25"/>
    <row r="111" s="77" customFormat="1" x14ac:dyDescent="0.25"/>
    <row r="112" s="77" customFormat="1" x14ac:dyDescent="0.25"/>
    <row r="113" s="77" customFormat="1" x14ac:dyDescent="0.25"/>
    <row r="114" s="77" customFormat="1" x14ac:dyDescent="0.25"/>
    <row r="115" s="77" customFormat="1" x14ac:dyDescent="0.25"/>
    <row r="116" s="77" customFormat="1" x14ac:dyDescent="0.25"/>
    <row r="117" s="77" customFormat="1" x14ac:dyDescent="0.25"/>
    <row r="118" s="77" customFormat="1" x14ac:dyDescent="0.25"/>
    <row r="119" s="77" customFormat="1" x14ac:dyDescent="0.25"/>
  </sheetData>
  <mergeCells count="29">
    <mergeCell ref="B64:C64"/>
    <mergeCell ref="B65:C65"/>
    <mergeCell ref="B66:C66"/>
    <mergeCell ref="B3:I3"/>
    <mergeCell ref="B27:I27"/>
    <mergeCell ref="B54:I54"/>
    <mergeCell ref="B59:C59"/>
    <mergeCell ref="B60:C60"/>
    <mergeCell ref="B61:C61"/>
    <mergeCell ref="B62:C62"/>
    <mergeCell ref="B63:C63"/>
    <mergeCell ref="B56:C58"/>
    <mergeCell ref="D56:D57"/>
    <mergeCell ref="E56:F57"/>
    <mergeCell ref="G56:H57"/>
    <mergeCell ref="F5:G6"/>
    <mergeCell ref="B73:B75"/>
    <mergeCell ref="C73:C74"/>
    <mergeCell ref="D73:E74"/>
    <mergeCell ref="F73:F75"/>
    <mergeCell ref="B71:I71"/>
    <mergeCell ref="H5:H7"/>
    <mergeCell ref="F29:F31"/>
    <mergeCell ref="C5:C6"/>
    <mergeCell ref="B29:B31"/>
    <mergeCell ref="C29:C30"/>
    <mergeCell ref="D29:E30"/>
    <mergeCell ref="B5:B7"/>
    <mergeCell ref="D5:E6"/>
  </mergeCells>
  <conditionalFormatting sqref="E8:E21">
    <cfRule type="top10" dxfId="97" priority="11" bottom="1" rank="1"/>
    <cfRule type="top10" dxfId="96" priority="12" rank="1"/>
  </conditionalFormatting>
  <conditionalFormatting sqref="E32:E45">
    <cfRule type="top10" dxfId="95" priority="9" bottom="1" rank="1"/>
    <cfRule type="top10" dxfId="94" priority="10" rank="1"/>
  </conditionalFormatting>
  <conditionalFormatting sqref="E76:E89">
    <cfRule type="top10" dxfId="93" priority="5" bottom="1" rank="1"/>
    <cfRule type="top10" dxfId="92" priority="6" rank="1"/>
  </conditionalFormatting>
  <conditionalFormatting sqref="F59:F65">
    <cfRule type="top10" dxfId="91" priority="1" bottom="1" rank="1"/>
    <cfRule type="top10" dxfId="90" priority="2" rank="1"/>
  </conditionalFormatting>
  <hyperlinks>
    <hyperlink ref="B1" location="TOC!A1" display="TOC" xr:uid="{00000000-0004-0000-0800-000000000000}"/>
  </hyperlinks>
  <pageMargins left="0.70866141732283472" right="0.70866141732283472" top="0.74803149606299213" bottom="0.74803149606299213" header="0.31496062992125984" footer="0.31496062992125984"/>
  <pageSetup paperSize="9" scale="61" orientation="landscape" r:id="rId1"/>
  <rowBreaks count="1" manualBreakCount="1">
    <brk id="52"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TOC</vt:lpstr>
      <vt:lpstr>CRANE Project Team</vt:lpstr>
      <vt:lpstr>Cleft Services</vt:lpstr>
      <vt:lpstr>Indicators</vt:lpstr>
      <vt:lpstr>Registrations</vt:lpstr>
      <vt:lpstr>Patient characteristics</vt:lpstr>
      <vt:lpstr>Gestation</vt:lpstr>
      <vt:lpstr>Birth weight</vt:lpstr>
      <vt:lpstr>Diagnosis  times</vt:lpstr>
      <vt:lpstr>Diagnosis times CPO</vt:lpstr>
      <vt:lpstr>Referral</vt:lpstr>
      <vt:lpstr>Contact</vt:lpstr>
      <vt:lpstr>Alerts &amp; outliers</vt:lpstr>
      <vt:lpstr> Consent</vt:lpstr>
      <vt:lpstr>Child growth</vt:lpstr>
      <vt:lpstr>Dental health</vt:lpstr>
      <vt:lpstr>Facial growth</vt:lpstr>
      <vt:lpstr>Speech</vt:lpstr>
      <vt:lpstr>16-CAPS-A Speech paramts</vt:lpstr>
      <vt:lpstr>Psychology</vt:lpstr>
      <vt:lpstr>Reasons outcome not coll</vt:lpstr>
      <vt:lpstr>Audit age checks</vt:lpstr>
      <vt:lpstr>HES codes</vt:lpstr>
      <vt:lpstr>Newborn Hearing Screening Prog</vt:lpstr>
      <vt:lpstr>Governance &amp; Funding</vt:lpstr>
      <vt:lpstr>Sheet1</vt:lpstr>
      <vt:lpstr>'HES codes'!_Toc54947398</vt:lpstr>
      <vt:lpstr>'CRANE Project Team'!_Toc56543160</vt:lpstr>
      <vt:lpstr>' Consent'!Print_Area</vt:lpstr>
      <vt:lpstr>'16-CAPS-A Speech paramts'!Print_Area</vt:lpstr>
      <vt:lpstr>'Alerts &amp; outliers'!Print_Area</vt:lpstr>
      <vt:lpstr>'Audit age checks'!Print_Area</vt:lpstr>
      <vt:lpstr>'Birth weight'!Print_Area</vt:lpstr>
      <vt:lpstr>'Child growth'!Print_Area</vt:lpstr>
      <vt:lpstr>'Cleft Services'!Print_Area</vt:lpstr>
      <vt:lpstr>Contact!Print_Area</vt:lpstr>
      <vt:lpstr>'CRANE Project Team'!Print_Area</vt:lpstr>
      <vt:lpstr>'Dental health'!Print_Area</vt:lpstr>
      <vt:lpstr>'Diagnosis  times'!Print_Area</vt:lpstr>
      <vt:lpstr>'Diagnosis times CPO'!Print_Area</vt:lpstr>
      <vt:lpstr>'Facial growth'!Print_Area</vt:lpstr>
      <vt:lpstr>Gestation!Print_Area</vt:lpstr>
      <vt:lpstr>'Governance &amp; Funding'!Print_Area</vt:lpstr>
      <vt:lpstr>'HES codes'!Print_Area</vt:lpstr>
      <vt:lpstr>Indicators!Print_Area</vt:lpstr>
      <vt:lpstr>'Newborn Hearing Screening Prog'!Print_Area</vt:lpstr>
      <vt:lpstr>'Patient characteristics'!Print_Area</vt:lpstr>
      <vt:lpstr>Psychology!Print_Area</vt:lpstr>
      <vt:lpstr>'Reasons outcome not coll'!Print_Area</vt:lpstr>
      <vt:lpstr>Referral!Print_Area</vt:lpstr>
      <vt:lpstr>Registrations!Print_Area</vt:lpstr>
      <vt:lpstr>Speech!Print_Area</vt:lpstr>
      <vt:lpstr>TOC!Print_Area</vt:lpstr>
      <vt:lpstr>'Alerts &amp; outliers'!Print_Titles</vt:lpstr>
      <vt:lpstr>Indicators!Print_Titles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Fitzsimons, Kate</dc:creator>
  <cp:lastModifiedBy>Jibby Medina</cp:lastModifiedBy>
  <cp:lastPrinted>2023-12-08T14:59:55Z</cp:lastPrinted>
  <dcterms:created xsi:type="dcterms:W3CDTF">2021-04-12T21:52:50Z</dcterms:created>
  <dcterms:modified xsi:type="dcterms:W3CDTF">2024-02-19T13:51:29Z</dcterms:modified>
</cp:coreProperties>
</file>